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ecutive Dashboard" sheetId="1" state="visible" r:id="rId3"/>
    <sheet name="Raw Data" sheetId="2" state="visible" r:id="rId4"/>
    <sheet name="Monthly Summary" sheetId="3" state="visible" r:id="rId5"/>
    <sheet name="Regional Report" sheetId="4" state="visible" r:id="rId6"/>
    <sheet name="Product Performance" sheetId="5" state="visible" r:id="rId7"/>
    <sheet name="Rep Leaderboard" sheetId="6" state="visible" r:id="rId8"/>
  </sheets>
  <definedNames>
    <definedName function="false" hidden="true" localSheetId="1" name="_xlnm._FilterDatabase" vbProcedure="false">'Raw Data'!$A$1:$J$193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<sst xmlns="http://schemas.openxmlformats.org/spreadsheetml/2006/main" count="866" uniqueCount="68">
  <si>
    <t xml:space="preserve">📈  SALES &amp; REVENUE EXECUTIVE DASHBOARD  — FY 2024</t>
  </si>
  <si>
    <t xml:space="preserve">Total Revenue</t>
  </si>
  <si>
    <t xml:space="preserve">Total Units Sold</t>
  </si>
  <si>
    <t xml:space="preserve">Gross Profit</t>
  </si>
  <si>
    <t xml:space="preserve">Avg Profit Margin</t>
  </si>
  <si>
    <t xml:space="preserve">FY 2024 Actual</t>
  </si>
  <si>
    <t xml:space="preserve">Top 5 Months by Revenue</t>
  </si>
  <si>
    <t xml:space="preserve">→  See 'Monthly Summary' tab for Revenue Trend Chart</t>
  </si>
  <si>
    <t xml:space="preserve">Month</t>
  </si>
  <si>
    <t xml:space="preserve">Revenue</t>
  </si>
  <si>
    <t xml:space="preserve">Profit</t>
  </si>
  <si>
    <t xml:space="preserve">Margin</t>
  </si>
  <si>
    <t xml:space="preserve">MoM Δ</t>
  </si>
  <si>
    <t xml:space="preserve">→  See 'Regional Report' tab for Regional Breakdown</t>
  </si>
  <si>
    <t xml:space="preserve">→  See 'Product Performance' tab for Product Analysis</t>
  </si>
  <si>
    <t xml:space="preserve">→  See 'Rep Leaderboard' tab for Team Rankings</t>
  </si>
  <si>
    <t xml:space="preserve">Region</t>
  </si>
  <si>
    <t xml:space="preserve">Product</t>
  </si>
  <si>
    <t xml:space="preserve">Sales Rep</t>
  </si>
  <si>
    <t xml:space="preserve">Units Sold</t>
  </si>
  <si>
    <t xml:space="preserve">Unit Price</t>
  </si>
  <si>
    <t xml:space="preserve">Cost</t>
  </si>
  <si>
    <t xml:space="preserve">Profit Margin %</t>
  </si>
  <si>
    <t xml:space="preserve">Jan</t>
  </si>
  <si>
    <t xml:space="preserve">North</t>
  </si>
  <si>
    <t xml:space="preserve">Product A</t>
  </si>
  <si>
    <t xml:space="preserve">Bob</t>
  </si>
  <si>
    <t xml:space="preserve">Product B</t>
  </si>
  <si>
    <t xml:space="preserve">David</t>
  </si>
  <si>
    <t xml:space="preserve">Product C</t>
  </si>
  <si>
    <t xml:space="preserve">Product D</t>
  </si>
  <si>
    <t xml:space="preserve">South</t>
  </si>
  <si>
    <t xml:space="preserve">Alice</t>
  </si>
  <si>
    <t xml:space="preserve">Grace</t>
  </si>
  <si>
    <t xml:space="preserve">Eva</t>
  </si>
  <si>
    <t xml:space="preserve">East</t>
  </si>
  <si>
    <t xml:space="preserve">Carol</t>
  </si>
  <si>
    <t xml:space="preserve">Frank</t>
  </si>
  <si>
    <t xml:space="preserve">West</t>
  </si>
  <si>
    <t xml:space="preserve">Feb</t>
  </si>
  <si>
    <t xml:space="preserve">Mar</t>
  </si>
  <si>
    <t xml:space="preserve">Henry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</si>
  <si>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</si>
  <si>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</si>
  <si>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</si>
  <si>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</si>
  <si>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</si>
  <si>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</si>
  <si>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</si>
  <si>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</si>
  <si>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</si>
  <si>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📊  Monthly Sales &amp; Revenue Summary</t>
  </si>
  <si>
    <t xml:space="preserve">Total Units</t>
  </si>
  <si>
    <t xml:space="preserve">Profit Margin</t>
  </si>
  <si>
    <t xml:space="preserve">MoM Revenue Δ</t>
  </si>
  <si>
    <t xml:space="preserve">vs Prior Month</t>
  </si>
  <si>
    <t xml:space="preserve">—</t>
  </si>
  <si>
    <t xml:space="preserve">TOTAL</t>
  </si>
  <si>
    <t xml:space="preserve">🗺️  Regional Sales Performance Report</t>
  </si>
  <si>
    <t xml:space="preserve">Total Profit</t>
  </si>
  <si>
    <t xml:space="preserve">% of Total Revenue</t>
  </si>
  <si>
    <t xml:space="preserve">Top Product</t>
  </si>
  <si>
    <t xml:space="preserve">📦  Product Performance Report</t>
  </si>
  <si>
    <t xml:space="preserve">Avg Unit Price</t>
  </si>
  <si>
    <t xml:space="preserve">Revenue Share</t>
  </si>
  <si>
    <t xml:space="preserve">🏆  Sales Representative Leaderboard</t>
  </si>
  <si>
    <t xml:space="preserve">Rank</t>
  </si>
  <si>
    <t xml:space="preserve">* Rank based on Total Revenue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</si>
</sst>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\$#,##0"/>
    <numFmt numFmtId="166" formatCode="#,##0"/>
    <numFmt numFmtId="167" formatCode="0.0%"/>
    <numFmt numFmtId="168" formatCode="\$#,##0;&quot;($&quot;#,##0\);\-"/>
    <numFmt numFmtId="169" formatCode="\$#,##0.00"/>
    <numFmt numFmtId="170" formatCode="0.0%;\(0.0%\);\-"/>
    <numFmt numFmtId="171" formatCode="General"/>
    <numFmt numFmtId="172" formatCode="0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20"/>
      <color rgb="FF2E75B6"/>
      <name val="Arial"/>
      <family val="0"/>
      <charset val="1"/>
    </font>
    <font>
      <b val="true"/>
      <sz val="20"/>
      <color rgb="FF70AD47"/>
      <name val="Arial"/>
      <family val="0"/>
      <charset val="1"/>
    </font>
    <font>
      <b val="true"/>
      <sz val="20"/>
      <color rgb="FFED7D31"/>
      <name val="Arial"/>
      <family val="0"/>
      <charset val="1"/>
    </font>
    <font>
      <b val="true"/>
      <sz val="20"/>
      <color rgb="FF1F3864"/>
      <name val="Arial"/>
      <family val="0"/>
      <charset val="1"/>
    </font>
    <font>
      <i val="true"/>
      <sz val="8"/>
      <color rgb="FF888888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9"/>
      <color rgb="FF2E75B6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1F1F1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sz val="1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4F81BD"/>
      </patternFill>
    </fill>
    <fill>
      <patternFill patternType="solid">
        <fgColor rgb="FF70AD47"/>
        <bgColor rgb="FF9BBB59"/>
      </patternFill>
    </fill>
    <fill>
      <patternFill patternType="solid">
        <fgColor rgb="FFED7D31"/>
        <bgColor rgb="FFFF8080"/>
      </patternFill>
    </fill>
    <fill>
      <patternFill patternType="solid">
        <fgColor rgb="FFF2F2F2"/>
        <bgColor rgb="FFF9F9F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1F3864"/>
          <bgColor rgb="FF000000"/>
        </patternFill>
      </fill>
    </dxf>
    <dxf>
      <fill>
        <patternFill patternType="solid">
          <fgColor rgb="FFF2F2F2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1F1F1F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0AD47"/>
      <rgbColor rgb="FF800080"/>
      <rgbColor rgb="FF008080"/>
      <rgbColor rgb="FFC0C0C0"/>
      <rgbColor rgb="FF878787"/>
      <rgbColor rgb="FF9999FF"/>
      <rgbColor rgb="FFC0504D"/>
      <rgbColor rgb="FFF9F9F9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BBB59"/>
      <rgbColor rgb="FFFFCC00"/>
      <rgbColor rgb="FFFF9900"/>
      <rgbColor rgb="FFED7D31"/>
      <rgbColor rgb="FF8064A2"/>
      <rgbColor rgb="FF888888"/>
      <rgbColor rgb="FF1F3864"/>
      <rgbColor rgb="FF4F81BD"/>
      <rgbColor rgb="FF003300"/>
      <rgbColor rgb="FF333300"/>
      <rgbColor rgb="FF993300"/>
      <rgbColor rgb="FF993366"/>
      <rgbColor rgb="FF333399"/>
      <rgbColor rgb="FF1F1F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Monthly Revenue Trend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'Monthly Summary'!C3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rgbClr val="2e75b6"/>
            </a:solidFill>
            <a:ln w="24840">
              <a:solidFill>
                <a:srgbClr val="2e75b6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'Monthly Summary'!$A$4:$A$15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'Monthly Summary'!$C$4:$C$15</c:f>
              <c:numCache>
                <c:formatCode>\$#,##0</c:formatCode>
                <c:ptCount val="12"/>
                <c:pt idx="0">
                  <c:v>397898.17</c:v>
                </c:pt>
                <c:pt idx="1">
                  <c:v>488750.62</c:v>
                </c:pt>
                <c:pt idx="2">
                  <c:v>526653.57</c:v>
                </c:pt>
                <c:pt idx="3">
                  <c:v>429498.44</c:v>
                </c:pt>
                <c:pt idx="4">
                  <c:v>254190.43</c:v>
                </c:pt>
                <c:pt idx="5">
                  <c:v>386005.6</c:v>
                </c:pt>
                <c:pt idx="6">
                  <c:v>524342.86</c:v>
                </c:pt>
                <c:pt idx="7">
                  <c:v>410150.72</c:v>
                </c:pt>
                <c:pt idx="8">
                  <c:v>398315.26</c:v>
                </c:pt>
                <c:pt idx="9">
                  <c:v>398041.46</c:v>
                </c:pt>
                <c:pt idx="10">
                  <c:v>506969.29</c:v>
                </c:pt>
                <c:pt idx="11">
                  <c:v>450398.09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7149449"/>
        <c:axId val="47073202"/>
      </c:lineChart>
      <c:catAx>
        <c:axId val="3714944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7073202"/>
        <c:crosses val="autoZero"/>
        <c:auto val="1"/>
        <c:lblAlgn val="ctr"/>
        <c:lblOffset val="100"/>
        <c:noMultiLvlLbl val="0"/>
      </c:catAx>
      <c:valAx>
        <c:axId val="4707320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Revenue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714944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Monthly Gross Profit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'Monthly Summary'!E3</c:f>
              <c:strCache>
                <c:ptCount val="1"/>
                <c:pt idx="0">
                  <c:v>Gross Profit</c:v>
                </c:pt>
              </c:strCache>
            </c:strRef>
          </c:tx>
          <c:spPr>
            <a:solidFill>
              <a:srgbClr val="70ad47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'Monthly Summary'!$A$4:$A$15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'Monthly Summary'!$E$4:$E$15</c:f>
              <c:numCache>
                <c:formatCode>\$#,##0</c:formatCode>
                <c:ptCount val="12"/>
                <c:pt idx="0">
                  <c:v>217051.19</c:v>
                </c:pt>
                <c:pt idx="1">
                  <c:v>269094.52</c:v>
                </c:pt>
                <c:pt idx="2">
                  <c:v>288139.69</c:v>
                </c:pt>
                <c:pt idx="3">
                  <c:v>237754.47</c:v>
                </c:pt>
                <c:pt idx="4">
                  <c:v>137558.23</c:v>
                </c:pt>
                <c:pt idx="5">
                  <c:v>212268.5</c:v>
                </c:pt>
                <c:pt idx="6">
                  <c:v>285483.13</c:v>
                </c:pt>
                <c:pt idx="7">
                  <c:v>219559.01</c:v>
                </c:pt>
                <c:pt idx="8">
                  <c:v>212356.34</c:v>
                </c:pt>
                <c:pt idx="9">
                  <c:v>211584.07</c:v>
                </c:pt>
                <c:pt idx="10">
                  <c:v>276022.8</c:v>
                </c:pt>
                <c:pt idx="11">
                  <c:v>244869.36</c:v>
                </c:pt>
              </c:numCache>
            </c:numRef>
          </c:val>
        </c:ser>
        <c:gapWidth val="150"/>
        <c:overlap val="0"/>
        <c:axId val="36577587"/>
        <c:axId val="99909724"/>
      </c:barChart>
      <c:catAx>
        <c:axId val="3657758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9909724"/>
        <c:crosses val="autoZero"/>
        <c:auto val="1"/>
        <c:lblAlgn val="ctr"/>
        <c:lblOffset val="100"/>
        <c:noMultiLvlLbl val="0"/>
      </c:catAx>
      <c:valAx>
        <c:axId val="9990972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Profit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6577587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Revenue by Region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'Regional Report'!C3</c:f>
              <c:strCache>
                <c:ptCount val="1"/>
                <c:pt idx="0">
                  <c:v>Total Revenue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explosion val="0"/>
          <c:dPt>
            <c:idx val="0"/>
            <c:spPr>
              <a:solidFill>
                <a:srgbClr val="4f81bd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"/>
            <c:spPr>
              <a:solidFill>
                <a:srgbClr val="c0504d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"/>
            <c:spPr>
              <a:solidFill>
                <a:srgbClr val="9bbb59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3"/>
            <c:spPr>
              <a:solidFill>
                <a:srgbClr val="8064a2"/>
              </a:solidFill>
              <a:ln w="9360">
                <a:solidFill>
                  <a:srgbClr val="f9f9f9"/>
                </a:solidFill>
                <a:round/>
              </a:ln>
            </c:spPr>
          </c:dPt>
          <c:dLbls>
            <c:numFmt formatCode="\$#,##0" sourceLinked="1"/>
            <c:dLbl>
              <c:idx val="0"/>
              <c:numFmt formatCode="\$#,##0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1"/>
              <c:numFmt formatCode="\$#,##0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2"/>
              <c:numFmt formatCode="\$#,##0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3"/>
              <c:numFmt formatCode="\$#,##0" sourceLinked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eparator>; </c:separator>
            <c:showLeaderLines val="1"/>
          </c:dLbls>
          <c:cat>
            <c:strRef>
              <c:f>'Regional Report'!$A$4:$A$7</c:f>
              <c:strCache>
                <c:ptCount val="4"/>
                <c:pt idx="0">
                  <c:v>North</c:v>
                </c:pt>
                <c:pt idx="1">
                  <c:v>South</c:v>
                </c:pt>
                <c:pt idx="2">
                  <c:v>East</c:v>
                </c:pt>
                <c:pt idx="3">
                  <c:v>West</c:v>
                </c:pt>
              </c:strCache>
            </c:strRef>
          </c:cat>
          <c:val>
            <c:numRef>
              <c:f>'Regional Report'!$C$4:$C$7</c:f>
              <c:numCache>
                <c:formatCode>\$#,##0</c:formatCode>
                <c:ptCount val="4"/>
                <c:pt idx="0">
                  <c:v>1281343.35</c:v>
                </c:pt>
                <c:pt idx="1">
                  <c:v>1354970.69</c:v>
                </c:pt>
                <c:pt idx="2">
                  <c:v>1265663.21</c:v>
                </c:pt>
                <c:pt idx="3">
                  <c:v>1269237.26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Revenue vs Profit by Region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'Regional Report'!C3</c:f>
              <c:strCache>
                <c:ptCount val="1"/>
                <c:pt idx="0">
                  <c:v>Total Revenue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'Regional Report'!$A$4:$A$7</c:f>
              <c:strCache>
                <c:ptCount val="4"/>
                <c:pt idx="0">
                  <c:v>North</c:v>
                </c:pt>
                <c:pt idx="1">
                  <c:v>South</c:v>
                </c:pt>
                <c:pt idx="2">
                  <c:v>East</c:v>
                </c:pt>
                <c:pt idx="3">
                  <c:v>West</c:v>
                </c:pt>
              </c:strCache>
            </c:strRef>
          </c:cat>
          <c:val>
            <c:numRef>
              <c:f>'Regional Report'!$C$4:$C$7</c:f>
              <c:numCache>
                <c:formatCode>\$#,##0</c:formatCode>
                <c:ptCount val="4"/>
                <c:pt idx="0">
                  <c:v>1281343.35</c:v>
                </c:pt>
                <c:pt idx="1">
                  <c:v>1354970.69</c:v>
                </c:pt>
                <c:pt idx="2">
                  <c:v>1265663.21</c:v>
                </c:pt>
                <c:pt idx="3">
                  <c:v>1269237.26</c:v>
                </c:pt>
              </c:numCache>
            </c:numRef>
          </c:val>
        </c:ser>
        <c:ser>
          <c:idx val="1"/>
          <c:order val="1"/>
          <c:tx>
            <c:strRef>
              <c:f>'Regional Report'!D3</c:f>
              <c:strCache>
                <c:ptCount val="1"/>
                <c:pt idx="0">
                  <c:v>Total Profit</c:v>
                </c:pt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'Regional Report'!$A$4:$A$7</c:f>
              <c:strCache>
                <c:ptCount val="4"/>
                <c:pt idx="0">
                  <c:v>North</c:v>
                </c:pt>
                <c:pt idx="1">
                  <c:v>South</c:v>
                </c:pt>
                <c:pt idx="2">
                  <c:v>East</c:v>
                </c:pt>
                <c:pt idx="3">
                  <c:v>West</c:v>
                </c:pt>
              </c:strCache>
            </c:strRef>
          </c:cat>
          <c:val>
            <c:numRef>
              <c:f>'Regional Report'!$D$4:$D$7</c:f>
              <c:numCache>
                <c:formatCode>\$#,##0</c:formatCode>
                <c:ptCount val="4"/>
                <c:pt idx="0">
                  <c:v>696086.54</c:v>
                </c:pt>
                <c:pt idx="1">
                  <c:v>732393.14</c:v>
                </c:pt>
                <c:pt idx="2">
                  <c:v>688937.78</c:v>
                </c:pt>
                <c:pt idx="3">
                  <c:v>694323.81</c:v>
                </c:pt>
              </c:numCache>
            </c:numRef>
          </c:val>
        </c:ser>
        <c:gapWidth val="150"/>
        <c:overlap val="0"/>
        <c:axId val="59346531"/>
        <c:axId val="88986435"/>
      </c:barChart>
      <c:catAx>
        <c:axId val="593465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8986435"/>
        <c:crosses val="autoZero"/>
        <c:auto val="1"/>
        <c:lblAlgn val="ctr"/>
        <c:lblOffset val="100"/>
        <c:noMultiLvlLbl val="0"/>
      </c:catAx>
      <c:valAx>
        <c:axId val="8898643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Amount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9346531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Revenue by Product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'Product Performance'!C3</c:f>
              <c:strCache>
                <c:ptCount val="1"/>
                <c:pt idx="0">
                  <c:v>Total Revenue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'Product Performance'!$A$4:$A$7</c:f>
              <c:strCache>
                <c:ptCount val="4"/>
                <c:pt idx="0">
                  <c:v>Product A</c:v>
                </c:pt>
                <c:pt idx="1">
                  <c:v>Product B</c:v>
                </c:pt>
                <c:pt idx="2">
                  <c:v>Product C</c:v>
                </c:pt>
                <c:pt idx="3">
                  <c:v>Product D</c:v>
                </c:pt>
              </c:strCache>
            </c:strRef>
          </c:cat>
          <c:val>
            <c:numRef>
              <c:f>'Product Performance'!$C$4:$C$7</c:f>
              <c:numCache>
                <c:formatCode>\$#,##0</c:formatCode>
                <c:ptCount val="4"/>
                <c:pt idx="0">
                  <c:v>735283.39</c:v>
                </c:pt>
                <c:pt idx="1">
                  <c:v>1529169.38</c:v>
                </c:pt>
                <c:pt idx="2">
                  <c:v>521182.19</c:v>
                </c:pt>
                <c:pt idx="3">
                  <c:v>2385579.55</c:v>
                </c:pt>
              </c:numCache>
            </c:numRef>
          </c:val>
        </c:ser>
        <c:gapWidth val="150"/>
        <c:overlap val="0"/>
        <c:axId val="89539593"/>
        <c:axId val="5059189"/>
      </c:barChart>
      <c:catAx>
        <c:axId val="89539593"/>
        <c:scaling>
          <c:orientation val="minMax"/>
        </c:scaling>
        <c:delete val="0"/>
        <c:axPos val="b"/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Revenue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059189"/>
        <c:crosses val="autoZero"/>
        <c:auto val="1"/>
        <c:lblAlgn val="ctr"/>
        <c:lblOffset val="100"/>
        <c:noMultiLvlLbl val="0"/>
      </c:catAx>
      <c:valAx>
        <c:axId val="505918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\$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953959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Revenue by Sales Rep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'Rep Leaderboard'!C3</c:f>
              <c:strCache>
                <c:ptCount val="1"/>
                <c:pt idx="0">
                  <c:v>Total Revenue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'Rep Leaderboard'!$A$4:$A$11</c:f>
              <c:strCache>
                <c:ptCount val="8"/>
                <c:pt idx="0">
                  <c:v>Alice</c:v>
                </c:pt>
                <c:pt idx="1">
                  <c:v>Bob</c:v>
                </c:pt>
                <c:pt idx="2">
                  <c:v>Carol</c:v>
                </c:pt>
                <c:pt idx="3">
                  <c:v>David</c:v>
                </c:pt>
                <c:pt idx="4">
                  <c:v>Eva</c:v>
                </c:pt>
                <c:pt idx="5">
                  <c:v>Frank</c:v>
                </c:pt>
                <c:pt idx="6">
                  <c:v>Grace</c:v>
                </c:pt>
                <c:pt idx="7">
                  <c:v>Henry</c:v>
                </c:pt>
              </c:strCache>
            </c:strRef>
          </c:cat>
          <c:val>
            <c:numRef>
              <c:f>'Rep Leaderboard'!$C$4:$C$11</c:f>
              <c:numCache>
                <c:formatCode>\$#,##0</c:formatCode>
                <c:ptCount val="8"/>
                <c:pt idx="0">
                  <c:v>463993.89</c:v>
                </c:pt>
                <c:pt idx="1">
                  <c:v>928697.69</c:v>
                </c:pt>
                <c:pt idx="2">
                  <c:v>845382.68</c:v>
                </c:pt>
                <c:pt idx="3">
                  <c:v>749494.8</c:v>
                </c:pt>
                <c:pt idx="4">
                  <c:v>715379.01</c:v>
                </c:pt>
                <c:pt idx="5">
                  <c:v>518335.03</c:v>
                </c:pt>
                <c:pt idx="6">
                  <c:v>611969.42</c:v>
                </c:pt>
                <c:pt idx="7">
                  <c:v>337961.99</c:v>
                </c:pt>
              </c:numCache>
            </c:numRef>
          </c:val>
        </c:ser>
        <c:gapWidth val="150"/>
        <c:overlap val="0"/>
        <c:axId val="21843439"/>
        <c:axId val="95014471"/>
      </c:barChart>
      <c:catAx>
        <c:axId val="21843439"/>
        <c:scaling>
          <c:orientation val="minMax"/>
        </c:scaling>
        <c:delete val="0"/>
        <c:axPos val="b"/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Revenue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5014471"/>
        <c:crosses val="autoZero"/>
        <c:auto val="1"/>
        <c:lblAlgn val="ctr"/>
        <c:lblOffset val="100"/>
        <c:noMultiLvlLbl val="0"/>
      </c:catAx>
      <c:valAx>
        <c:axId val="9501447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\$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184343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0</xdr:colOff>
      <xdr:row>2</xdr:row>
      <xdr:rowOff>0</xdr:rowOff>
    </xdr:from>
    <xdr:to>
      <xdr:col>21</xdr:col>
      <xdr:colOff>581040</xdr:colOff>
      <xdr:row>26</xdr:row>
      <xdr:rowOff>106920</xdr:rowOff>
    </xdr:to>
    <xdr:graphicFrame>
      <xdr:nvGraphicFramePr>
        <xdr:cNvPr id="0" name="Chart 1"/>
        <xdr:cNvGraphicFramePr/>
      </xdr:nvGraphicFramePr>
      <xdr:xfrm>
        <a:off x="9633600" y="647640"/>
        <a:ext cx="7918920" cy="467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19</xdr:row>
      <xdr:rowOff>0</xdr:rowOff>
    </xdr:from>
    <xdr:to>
      <xdr:col>21</xdr:col>
      <xdr:colOff>581040</xdr:colOff>
      <xdr:row>43</xdr:row>
      <xdr:rowOff>106920</xdr:rowOff>
    </xdr:to>
    <xdr:graphicFrame>
      <xdr:nvGraphicFramePr>
        <xdr:cNvPr id="1" name="Chart 2"/>
        <xdr:cNvGraphicFramePr/>
      </xdr:nvGraphicFramePr>
      <xdr:xfrm>
        <a:off x="9633600" y="3886200"/>
        <a:ext cx="7918920" cy="467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2</xdr:row>
      <xdr:rowOff>0</xdr:rowOff>
    </xdr:from>
    <xdr:to>
      <xdr:col>17</xdr:col>
      <xdr:colOff>255240</xdr:colOff>
      <xdr:row>27</xdr:row>
      <xdr:rowOff>126000</xdr:rowOff>
    </xdr:to>
    <xdr:graphicFrame>
      <xdr:nvGraphicFramePr>
        <xdr:cNvPr id="2" name="Chart 1"/>
        <xdr:cNvGraphicFramePr/>
      </xdr:nvGraphicFramePr>
      <xdr:xfrm>
        <a:off x="7941960" y="647640"/>
        <a:ext cx="5758920" cy="5031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18</xdr:row>
      <xdr:rowOff>39960</xdr:rowOff>
    </xdr:from>
    <xdr:to>
      <xdr:col>19</xdr:col>
      <xdr:colOff>472320</xdr:colOff>
      <xdr:row>44</xdr:row>
      <xdr:rowOff>126000</xdr:rowOff>
    </xdr:to>
    <xdr:graphicFrame>
      <xdr:nvGraphicFramePr>
        <xdr:cNvPr id="3" name="Chart 2"/>
        <xdr:cNvGraphicFramePr/>
      </xdr:nvGraphicFramePr>
      <xdr:xfrm>
        <a:off x="7941960" y="3878640"/>
        <a:ext cx="7198920" cy="503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2</xdr:row>
      <xdr:rowOff>0</xdr:rowOff>
    </xdr:from>
    <xdr:to>
      <xdr:col>19</xdr:col>
      <xdr:colOff>472680</xdr:colOff>
      <xdr:row>25</xdr:row>
      <xdr:rowOff>146880</xdr:rowOff>
    </xdr:to>
    <xdr:graphicFrame>
      <xdr:nvGraphicFramePr>
        <xdr:cNvPr id="4" name="Chart 1"/>
        <xdr:cNvGraphicFramePr/>
      </xdr:nvGraphicFramePr>
      <xdr:xfrm>
        <a:off x="8083080" y="647640"/>
        <a:ext cx="7198920" cy="4671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0</xdr:colOff>
      <xdr:row>2</xdr:row>
      <xdr:rowOff>0</xdr:rowOff>
    </xdr:from>
    <xdr:to>
      <xdr:col>18</xdr:col>
      <xdr:colOff>472680</xdr:colOff>
      <xdr:row>28</xdr:row>
      <xdr:rowOff>85680</xdr:rowOff>
    </xdr:to>
    <xdr:graphicFrame>
      <xdr:nvGraphicFramePr>
        <xdr:cNvPr id="5" name="Chart 1"/>
        <xdr:cNvGraphicFramePr/>
      </xdr:nvGraphicFramePr>
      <xdr:xfrm>
        <a:off x="6391440" y="647640"/>
        <a:ext cx="7198920" cy="503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4"/>
    <col collapsed="false" customWidth="true" hidden="false" outlineLevel="0" max="2" min="2" style="1" width="16"/>
    <col collapsed="false" customWidth="true" hidden="false" outlineLevel="0" max="3" min="3" style="1" width="14"/>
    <col collapsed="false" customWidth="true" hidden="false" outlineLevel="0" max="4" min="4" style="1" width="12"/>
    <col collapsed="false" customWidth="true" hidden="false" outlineLevel="0" max="5" min="5" style="1" width="14"/>
    <col collapsed="false" customWidth="true" hidden="false" outlineLevel="0" max="6" min="6" style="1" width="4"/>
    <col collapsed="false" customWidth="true" hidden="false" outlineLevel="0" max="7" min="7" style="1" width="14"/>
    <col collapsed="false" customWidth="true" hidden="false" outlineLevel="0" max="8" min="8" style="1" width="16"/>
    <col collapsed="false" customWidth="true" hidden="false" outlineLevel="0" max="9" min="9" style="1" width="14"/>
    <col collapsed="false" customWidth="true" hidden="false" outlineLevel="0" max="10" min="10" style="1" width="4"/>
    <col collapsed="false" customWidth="true" hidden="false" outlineLevel="0" max="12" min="11" style="1" width="14"/>
  </cols>
  <sheetData>
    <row r="1" customFormat="false" ht="43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3" customFormat="false" ht="21.75" hidden="false" customHeight="true" outlineLevel="0" collapsed="false">
      <c r="A3" s="3" t="s">
        <v>1</v>
      </c>
      <c r="B3" s="3"/>
      <c r="C3" s="3"/>
      <c r="D3" s="4" t="s">
        <v>2</v>
      </c>
      <c r="E3" s="4"/>
      <c r="F3" s="4"/>
      <c r="G3" s="5" t="s">
        <v>3</v>
      </c>
      <c r="H3" s="5"/>
      <c r="I3" s="5"/>
      <c r="J3" s="6" t="s">
        <v>4</v>
      </c>
      <c r="K3" s="6"/>
      <c r="L3" s="6"/>
    </row>
    <row r="4" customFormat="false" ht="21.75" hidden="false" customHeight="true" outlineLevel="0" collapsed="false">
      <c r="A4" s="7" t="n">
        <f aca="false">SUMIF('Monthly Summary'!A4:A15,"&lt;&gt;",'Monthly Summary'!C4:C15)</f>
        <v>5171214.51</v>
      </c>
      <c r="B4" s="7"/>
      <c r="C4" s="7"/>
      <c r="D4" s="8" t="n">
        <f aca="false">SUMIF('Monthly Summary'!A4:A15,"&lt;&gt;",'Monthly Summary'!B4:B15)</f>
        <v>21612</v>
      </c>
      <c r="E4" s="8"/>
      <c r="F4" s="8"/>
      <c r="G4" s="9" t="n">
        <f aca="false">SUMIF('Monthly Summary'!A4:A15,"&lt;&gt;",'Monthly Summary'!E4:E15)</f>
        <v>2811741.31</v>
      </c>
      <c r="H4" s="9"/>
      <c r="I4" s="9"/>
      <c r="J4" s="10" t="n">
        <f aca="false">'Monthly Summary'!E16/'Monthly Summary'!C16</f>
        <v>0.543729389790871</v>
      </c>
      <c r="K4" s="10"/>
      <c r="L4" s="10"/>
    </row>
    <row r="5" customFormat="false" ht="21.75" hidden="false" customHeight="true" outlineLevel="0" collapsed="false">
      <c r="A5" s="7"/>
      <c r="B5" s="7"/>
      <c r="C5" s="7"/>
      <c r="D5" s="8"/>
      <c r="E5" s="8"/>
      <c r="F5" s="8"/>
      <c r="G5" s="9"/>
      <c r="H5" s="9"/>
      <c r="I5" s="9"/>
      <c r="J5" s="10"/>
      <c r="K5" s="10"/>
      <c r="L5" s="10"/>
    </row>
    <row r="6" customFormat="false" ht="21.75" hidden="false" customHeight="true" outlineLevel="0" collapsed="false">
      <c r="A6" s="11" t="s">
        <v>5</v>
      </c>
      <c r="B6" s="11"/>
      <c r="C6" s="11"/>
      <c r="D6" s="11" t="s">
        <v>5</v>
      </c>
      <c r="E6" s="11"/>
      <c r="F6" s="11"/>
      <c r="G6" s="11" t="s">
        <v>5</v>
      </c>
      <c r="H6" s="11"/>
      <c r="I6" s="11"/>
      <c r="J6" s="11" t="s">
        <v>5</v>
      </c>
      <c r="K6" s="11"/>
      <c r="L6" s="11"/>
    </row>
    <row r="8" customFormat="false" ht="15" hidden="false" customHeight="true" outlineLevel="0" collapsed="false">
      <c r="A8" s="12" t="s">
        <v>6</v>
      </c>
      <c r="B8" s="12"/>
      <c r="C8" s="12"/>
      <c r="D8" s="12"/>
      <c r="E8" s="12"/>
      <c r="G8" s="13" t="s">
        <v>7</v>
      </c>
    </row>
    <row r="9" customFormat="false" ht="15" hidden="false" customHeight="true" outlineLevel="0" collapsed="false">
      <c r="A9" s="14" t="s">
        <v>8</v>
      </c>
      <c r="B9" s="14" t="s">
        <v>9</v>
      </c>
      <c r="C9" s="14" t="s">
        <v>10</v>
      </c>
      <c r="D9" s="14" t="s">
        <v>11</v>
      </c>
      <c r="E9" s="14" t="s">
        <v>12</v>
      </c>
      <c r="G9" s="13" t="s">
        <v>13</v>
      </c>
    </row>
    <row r="10" customFormat="false" ht="15" hidden="false" customHeight="true" outlineLevel="0" collapsed="false">
      <c r="A10" s="15" t="str">
        <f aca="false">INDEX('Monthly Summary'!$A$4:$A$15,MATCH(LARGE('Monthly Summary'!$C$4:$C$15,1),'Monthly Summary'!$C$4:$C$15,0))</f>
        <v>Mar</v>
      </c>
      <c r="B10" s="16" t="n">
        <f aca="false">IFERROR(LARGE('Monthly Summary'!$C$4:$C$15,1),"")</f>
        <v>526653.57</v>
      </c>
      <c r="C10" s="16" t="n">
        <f aca="false">IFERROR(VLOOKUP(A10,'Monthly Summary'!$A:$E,5,0),"")</f>
        <v>288139.69</v>
      </c>
      <c r="D10" s="17" t="n">
        <f aca="false">IFERROR(C10/B10,"")</f>
        <v>0.547114282354528</v>
      </c>
      <c r="E10" s="18" t="n">
        <f aca="false">IFERROR(VLOOKUP(A10,'Monthly Summary'!$A:$H,7,0),"")</f>
        <v>37902.9500000001</v>
      </c>
      <c r="G10" s="13" t="s">
        <v>14</v>
      </c>
    </row>
    <row r="11" customFormat="false" ht="15" hidden="false" customHeight="true" outlineLevel="0" collapsed="false">
      <c r="A11" s="19" t="str">
        <f aca="false">INDEX('Monthly Summary'!$A$4:$A$15,MATCH(LARGE('Monthly Summary'!$C$4:$C$15,2),'Monthly Summary'!$C$4:$C$15,0))</f>
        <v>Jul</v>
      </c>
      <c r="B11" s="20" t="n">
        <f aca="false">IFERROR(LARGE('Monthly Summary'!$C$4:$C$15,2),"")</f>
        <v>524342.86</v>
      </c>
      <c r="C11" s="20" t="n">
        <f aca="false">IFERROR(VLOOKUP(A11,'Monthly Summary'!$A:$E,5,0),"")</f>
        <v>285483.13</v>
      </c>
      <c r="D11" s="21" t="n">
        <f aca="false">IFERROR(C11/B11,"")</f>
        <v>0.544458887072478</v>
      </c>
      <c r="E11" s="22" t="n">
        <f aca="false">IFERROR(VLOOKUP(A11,'Monthly Summary'!$A:$H,7,0),"")</f>
        <v>138337.26</v>
      </c>
      <c r="G11" s="13" t="s">
        <v>15</v>
      </c>
    </row>
    <row r="12" customFormat="false" ht="15" hidden="false" customHeight="true" outlineLevel="0" collapsed="false">
      <c r="A12" s="15" t="str">
        <f aca="false">INDEX('Monthly Summary'!$A$4:$A$15,MATCH(LARGE('Monthly Summary'!$C$4:$C$15,3),'Monthly Summary'!$C$4:$C$15,0))</f>
        <v>Nov</v>
      </c>
      <c r="B12" s="16" t="n">
        <f aca="false">IFERROR(LARGE('Monthly Summary'!$C$4:$C$15,3),"")</f>
        <v>506969.29</v>
      </c>
      <c r="C12" s="16" t="n">
        <f aca="false">IFERROR(VLOOKUP(A12,'Monthly Summary'!$A:$E,5,0),"")</f>
        <v>276022.8</v>
      </c>
      <c r="D12" s="17" t="n">
        <f aca="false">IFERROR(C12/B12,"")</f>
        <v>0.544456647462808</v>
      </c>
      <c r="E12" s="18" t="n">
        <f aca="false">IFERROR(VLOOKUP(A12,'Monthly Summary'!$A:$H,7,0),"")</f>
        <v>108927.83</v>
      </c>
    </row>
    <row r="13" customFormat="false" ht="15" hidden="false" customHeight="true" outlineLevel="0" collapsed="false">
      <c r="A13" s="19" t="str">
        <f aca="false">INDEX('Monthly Summary'!$A$4:$A$15,MATCH(LARGE('Monthly Summary'!$C$4:$C$15,4),'Monthly Summary'!$C$4:$C$15,0))</f>
        <v>Feb</v>
      </c>
      <c r="B13" s="20" t="n">
        <f aca="false">IFERROR(LARGE('Monthly Summary'!$C$4:$C$15,4),"")</f>
        <v>488750.62</v>
      </c>
      <c r="C13" s="20" t="n">
        <f aca="false">IFERROR(VLOOKUP(A13,'Monthly Summary'!$A:$E,5,0),"")</f>
        <v>269094.52</v>
      </c>
      <c r="D13" s="21" t="n">
        <f aca="false">IFERROR(C13/B13,"")</f>
        <v>0.550576324588601</v>
      </c>
      <c r="E13" s="22" t="n">
        <f aca="false">IFERROR(VLOOKUP(A13,'Monthly Summary'!$A:$H,7,0),"")</f>
        <v>90852.45</v>
      </c>
    </row>
    <row r="14" customFormat="false" ht="15" hidden="false" customHeight="true" outlineLevel="0" collapsed="false">
      <c r="A14" s="15" t="str">
        <f aca="false">INDEX('Monthly Summary'!$A$4:$A$15,MATCH(LARGE('Monthly Summary'!$C$4:$C$15,5),'Monthly Summary'!$C$4:$C$15,0))</f>
        <v>Dec</v>
      </c>
      <c r="B14" s="16" t="n">
        <f aca="false">IFERROR(LARGE('Monthly Summary'!$C$4:$C$15,5),"")</f>
        <v>450398.09</v>
      </c>
      <c r="C14" s="16" t="n">
        <f aca="false">IFERROR(VLOOKUP(A14,'Monthly Summary'!$A:$E,5,0),"")</f>
        <v>244869.36</v>
      </c>
      <c r="D14" s="17" t="n">
        <f aca="false">IFERROR(C14/B14,"")</f>
        <v>0.543673175878699</v>
      </c>
      <c r="E14" s="18" t="n">
        <f aca="false">IFERROR(VLOOKUP(A14,'Monthly Summary'!$A:$H,7,0),"")</f>
        <v>-56571.2</v>
      </c>
    </row>
  </sheetData>
  <mergeCells count="14">
    <mergeCell ref="A1:L1"/>
    <mergeCell ref="A3:C3"/>
    <mergeCell ref="D3:F3"/>
    <mergeCell ref="G3:I3"/>
    <mergeCell ref="J3:L3"/>
    <mergeCell ref="A4:C5"/>
    <mergeCell ref="D4:F5"/>
    <mergeCell ref="G4:I5"/>
    <mergeCell ref="J4:L5"/>
    <mergeCell ref="A6:C6"/>
    <mergeCell ref="D6:F6"/>
    <mergeCell ref="G6:I6"/>
    <mergeCell ref="J6:L6"/>
    <mergeCell ref="A8:E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9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0" min="1" style="1" width="16"/>
  </cols>
  <sheetData>
    <row r="1" customFormat="false" ht="26.25" hidden="false" customHeight="true" outlineLevel="0" collapsed="false">
      <c r="A1" s="23" t="s">
        <v>8</v>
      </c>
      <c r="B1" s="23" t="s">
        <v>16</v>
      </c>
      <c r="C1" s="23" t="s">
        <v>17</v>
      </c>
      <c r="D1" s="23" t="s">
        <v>18</v>
      </c>
      <c r="E1" s="23" t="s">
        <v>19</v>
      </c>
      <c r="F1" s="23" t="s">
        <v>20</v>
      </c>
      <c r="G1" s="23" t="s">
        <v>9</v>
      </c>
      <c r="H1" s="23" t="s">
        <v>21</v>
      </c>
      <c r="I1" s="23" t="s">
        <v>10</v>
      </c>
      <c r="J1" s="23" t="s">
        <v>22</v>
      </c>
    </row>
    <row r="2" customFormat="false" ht="15" hidden="false" customHeight="true" outlineLevel="0" collapsed="false">
      <c r="A2" s="15" t="s">
        <v>23</v>
      </c>
      <c r="B2" s="15" t="s">
        <v>24</v>
      </c>
      <c r="C2" s="15" t="s">
        <v>25</v>
      </c>
      <c r="D2" s="15" t="s">
        <v>26</v>
      </c>
      <c r="E2" s="15" t="n">
        <v>26</v>
      </c>
      <c r="F2" s="24" t="n">
        <v>155.8</v>
      </c>
      <c r="G2" s="24" t="n">
        <v>4050.73</v>
      </c>
      <c r="H2" s="24" t="n">
        <v>2227.9</v>
      </c>
      <c r="I2" s="24" t="n">
        <v>1822.83</v>
      </c>
      <c r="J2" s="17" t="n">
        <f aca="false">I2/G2</f>
        <v>0.450000370303624</v>
      </c>
    </row>
    <row r="3" customFormat="false" ht="15" hidden="false" customHeight="true" outlineLevel="0" collapsed="false">
      <c r="A3" s="19" t="s">
        <v>23</v>
      </c>
      <c r="B3" s="19" t="s">
        <v>24</v>
      </c>
      <c r="C3" s="19" t="s">
        <v>27</v>
      </c>
      <c r="D3" s="19" t="s">
        <v>28</v>
      </c>
      <c r="E3" s="19" t="n">
        <v>77</v>
      </c>
      <c r="F3" s="25" t="n">
        <v>263.85</v>
      </c>
      <c r="G3" s="25" t="n">
        <v>20316.55</v>
      </c>
      <c r="H3" s="25" t="n">
        <v>9142.45</v>
      </c>
      <c r="I3" s="25" t="n">
        <v>11174.1</v>
      </c>
      <c r="J3" s="21" t="n">
        <f aca="false">I3/G3</f>
        <v>0.549999876947612</v>
      </c>
    </row>
    <row r="4" customFormat="false" ht="15" hidden="false" customHeight="true" outlineLevel="0" collapsed="false">
      <c r="A4" s="15" t="s">
        <v>23</v>
      </c>
      <c r="B4" s="15" t="s">
        <v>24</v>
      </c>
      <c r="C4" s="15" t="s">
        <v>29</v>
      </c>
      <c r="D4" s="15" t="s">
        <v>26</v>
      </c>
      <c r="E4" s="15" t="n">
        <v>193</v>
      </c>
      <c r="F4" s="24" t="n">
        <v>98.66</v>
      </c>
      <c r="G4" s="24" t="n">
        <v>19041.02</v>
      </c>
      <c r="H4" s="24" t="n">
        <v>11424.61</v>
      </c>
      <c r="I4" s="24" t="n">
        <v>7616.41</v>
      </c>
      <c r="J4" s="17" t="n">
        <f aca="false">I4/G4</f>
        <v>0.40000010503639</v>
      </c>
    </row>
    <row r="5" customFormat="false" ht="15" hidden="false" customHeight="true" outlineLevel="0" collapsed="false">
      <c r="A5" s="19" t="s">
        <v>23</v>
      </c>
      <c r="B5" s="19" t="s">
        <v>24</v>
      </c>
      <c r="C5" s="19" t="s">
        <v>30</v>
      </c>
      <c r="D5" s="19" t="s">
        <v>26</v>
      </c>
      <c r="E5" s="19" t="n">
        <v>171</v>
      </c>
      <c r="F5" s="25" t="n">
        <v>414.75</v>
      </c>
      <c r="G5" s="25" t="n">
        <v>70922.79</v>
      </c>
      <c r="H5" s="25" t="n">
        <v>28369.12</v>
      </c>
      <c r="I5" s="25" t="n">
        <v>42553.67</v>
      </c>
      <c r="J5" s="21" t="n">
        <f aca="false">I5/G5</f>
        <v>0.59999994360064</v>
      </c>
    </row>
    <row r="6" customFormat="false" ht="15" hidden="false" customHeight="true" outlineLevel="0" collapsed="false">
      <c r="A6" s="15" t="s">
        <v>23</v>
      </c>
      <c r="B6" s="15" t="s">
        <v>31</v>
      </c>
      <c r="C6" s="15" t="s">
        <v>25</v>
      </c>
      <c r="D6" s="15" t="s">
        <v>32</v>
      </c>
      <c r="E6" s="15" t="n">
        <v>43</v>
      </c>
      <c r="F6" s="24" t="n">
        <v>143.25</v>
      </c>
      <c r="G6" s="24" t="n">
        <v>6159.63</v>
      </c>
      <c r="H6" s="24" t="n">
        <v>3387.8</v>
      </c>
      <c r="I6" s="24" t="n">
        <v>2771.84</v>
      </c>
      <c r="J6" s="17" t="n">
        <f aca="false">I6/G6</f>
        <v>0.450001055258189</v>
      </c>
    </row>
    <row r="7" customFormat="false" ht="15" hidden="false" customHeight="true" outlineLevel="0" collapsed="false">
      <c r="A7" s="19" t="s">
        <v>23</v>
      </c>
      <c r="B7" s="19" t="s">
        <v>31</v>
      </c>
      <c r="C7" s="19" t="s">
        <v>27</v>
      </c>
      <c r="D7" s="19" t="s">
        <v>32</v>
      </c>
      <c r="E7" s="19" t="n">
        <v>163</v>
      </c>
      <c r="F7" s="25" t="n">
        <v>266.51</v>
      </c>
      <c r="G7" s="25" t="n">
        <v>43440.79</v>
      </c>
      <c r="H7" s="25" t="n">
        <v>19548.36</v>
      </c>
      <c r="I7" s="25" t="n">
        <v>23892.44</v>
      </c>
      <c r="J7" s="21" t="n">
        <f aca="false">I7/G7</f>
        <v>0.550000126609116</v>
      </c>
    </row>
    <row r="8" customFormat="false" ht="15" hidden="false" customHeight="true" outlineLevel="0" collapsed="false">
      <c r="A8" s="15" t="s">
        <v>23</v>
      </c>
      <c r="B8" s="15" t="s">
        <v>31</v>
      </c>
      <c r="C8" s="15" t="s">
        <v>29</v>
      </c>
      <c r="D8" s="15" t="s">
        <v>33</v>
      </c>
      <c r="E8" s="15" t="n">
        <v>76</v>
      </c>
      <c r="F8" s="24" t="n">
        <v>94.23</v>
      </c>
      <c r="G8" s="24" t="n">
        <v>7161.33</v>
      </c>
      <c r="H8" s="24" t="n">
        <v>4296.8</v>
      </c>
      <c r="I8" s="24" t="n">
        <v>2864.53</v>
      </c>
      <c r="J8" s="17" t="n">
        <f aca="false">I8/G8</f>
        <v>0.399999720722268</v>
      </c>
    </row>
    <row r="9" customFormat="false" ht="15" hidden="false" customHeight="true" outlineLevel="0" collapsed="false">
      <c r="A9" s="19" t="s">
        <v>23</v>
      </c>
      <c r="B9" s="19" t="s">
        <v>31</v>
      </c>
      <c r="C9" s="19" t="s">
        <v>30</v>
      </c>
      <c r="D9" s="19" t="s">
        <v>34</v>
      </c>
      <c r="E9" s="19" t="n">
        <v>21</v>
      </c>
      <c r="F9" s="25" t="n">
        <v>437.39</v>
      </c>
      <c r="G9" s="25" t="n">
        <v>9185.23</v>
      </c>
      <c r="H9" s="25" t="n">
        <v>3674.09</v>
      </c>
      <c r="I9" s="25" t="n">
        <v>5511.14</v>
      </c>
      <c r="J9" s="21" t="n">
        <f aca="false">I9/G9</f>
        <v>0.600000217740873</v>
      </c>
    </row>
    <row r="10" customFormat="false" ht="15" hidden="false" customHeight="true" outlineLevel="0" collapsed="false">
      <c r="A10" s="15" t="s">
        <v>23</v>
      </c>
      <c r="B10" s="15" t="s">
        <v>35</v>
      </c>
      <c r="C10" s="15" t="s">
        <v>25</v>
      </c>
      <c r="D10" s="15" t="s">
        <v>36</v>
      </c>
      <c r="E10" s="15" t="n">
        <v>198</v>
      </c>
      <c r="F10" s="24" t="n">
        <v>148.14</v>
      </c>
      <c r="G10" s="24" t="n">
        <v>29332.26</v>
      </c>
      <c r="H10" s="24" t="n">
        <v>16132.74</v>
      </c>
      <c r="I10" s="24" t="n">
        <v>13199.52</v>
      </c>
      <c r="J10" s="17" t="n">
        <f aca="false">I10/G10</f>
        <v>0.45000010227647</v>
      </c>
    </row>
    <row r="11" customFormat="false" ht="15" hidden="false" customHeight="true" outlineLevel="0" collapsed="false">
      <c r="A11" s="19" t="s">
        <v>23</v>
      </c>
      <c r="B11" s="19" t="s">
        <v>35</v>
      </c>
      <c r="C11" s="19" t="s">
        <v>27</v>
      </c>
      <c r="D11" s="19" t="s">
        <v>34</v>
      </c>
      <c r="E11" s="19" t="n">
        <v>59</v>
      </c>
      <c r="F11" s="25" t="n">
        <v>267.25</v>
      </c>
      <c r="G11" s="25" t="n">
        <v>15767.52</v>
      </c>
      <c r="H11" s="25" t="n">
        <v>7095.38</v>
      </c>
      <c r="I11" s="25" t="n">
        <v>8672.13</v>
      </c>
      <c r="J11" s="21" t="n">
        <f aca="false">I11/G11</f>
        <v>0.549999619470912</v>
      </c>
    </row>
    <row r="12" customFormat="false" ht="15" hidden="false" customHeight="true" outlineLevel="0" collapsed="false">
      <c r="A12" s="15" t="s">
        <v>23</v>
      </c>
      <c r="B12" s="15" t="s">
        <v>35</v>
      </c>
      <c r="C12" s="15" t="s">
        <v>29</v>
      </c>
      <c r="D12" s="15" t="s">
        <v>37</v>
      </c>
      <c r="E12" s="15" t="n">
        <v>46</v>
      </c>
      <c r="F12" s="24" t="n">
        <v>88.81</v>
      </c>
      <c r="G12" s="24" t="n">
        <v>4085.25</v>
      </c>
      <c r="H12" s="24" t="n">
        <v>2451.15</v>
      </c>
      <c r="I12" s="24" t="n">
        <v>1634.1</v>
      </c>
      <c r="J12" s="17" t="n">
        <f aca="false">I12/G12</f>
        <v>0.4</v>
      </c>
    </row>
    <row r="13" customFormat="false" ht="15" hidden="false" customHeight="true" outlineLevel="0" collapsed="false">
      <c r="A13" s="19" t="s">
        <v>23</v>
      </c>
      <c r="B13" s="19" t="s">
        <v>35</v>
      </c>
      <c r="C13" s="19" t="s">
        <v>30</v>
      </c>
      <c r="D13" s="19" t="s">
        <v>26</v>
      </c>
      <c r="E13" s="19" t="n">
        <v>111</v>
      </c>
      <c r="F13" s="25" t="n">
        <v>443.35</v>
      </c>
      <c r="G13" s="25" t="n">
        <v>49212.03</v>
      </c>
      <c r="H13" s="25" t="n">
        <v>19684.81</v>
      </c>
      <c r="I13" s="25" t="n">
        <v>29527.22</v>
      </c>
      <c r="J13" s="21" t="n">
        <f aca="false">I13/G13</f>
        <v>0.600000040640469</v>
      </c>
    </row>
    <row r="14" customFormat="false" ht="15" hidden="false" customHeight="true" outlineLevel="0" collapsed="false">
      <c r="A14" s="15" t="s">
        <v>23</v>
      </c>
      <c r="B14" s="15" t="s">
        <v>38</v>
      </c>
      <c r="C14" s="15" t="s">
        <v>25</v>
      </c>
      <c r="D14" s="15" t="s">
        <v>34</v>
      </c>
      <c r="E14" s="15" t="n">
        <v>31</v>
      </c>
      <c r="F14" s="24" t="n">
        <v>155.51</v>
      </c>
      <c r="G14" s="24" t="n">
        <v>4820.92</v>
      </c>
      <c r="H14" s="24" t="n">
        <v>2651.51</v>
      </c>
      <c r="I14" s="24" t="n">
        <v>2169.41</v>
      </c>
      <c r="J14" s="17" t="n">
        <f aca="false">I14/G14</f>
        <v>0.449999170282851</v>
      </c>
    </row>
    <row r="15" customFormat="false" ht="15" hidden="false" customHeight="true" outlineLevel="0" collapsed="false">
      <c r="A15" s="19" t="s">
        <v>23</v>
      </c>
      <c r="B15" s="19" t="s">
        <v>38</v>
      </c>
      <c r="C15" s="19" t="s">
        <v>27</v>
      </c>
      <c r="D15" s="19" t="s">
        <v>26</v>
      </c>
      <c r="E15" s="19" t="n">
        <v>116</v>
      </c>
      <c r="F15" s="25" t="n">
        <v>261.13</v>
      </c>
      <c r="G15" s="25" t="n">
        <v>30291.11</v>
      </c>
      <c r="H15" s="25" t="n">
        <v>13631</v>
      </c>
      <c r="I15" s="25" t="n">
        <v>16660.11</v>
      </c>
      <c r="J15" s="21" t="n">
        <f aca="false">I15/G15</f>
        <v>0.549999983493507</v>
      </c>
    </row>
    <row r="16" customFormat="false" ht="15" hidden="false" customHeight="true" outlineLevel="0" collapsed="false">
      <c r="A16" s="15" t="s">
        <v>23</v>
      </c>
      <c r="B16" s="15" t="s">
        <v>38</v>
      </c>
      <c r="C16" s="15" t="s">
        <v>29</v>
      </c>
      <c r="D16" s="15" t="s">
        <v>34</v>
      </c>
      <c r="E16" s="15" t="n">
        <v>180</v>
      </c>
      <c r="F16" s="24" t="n">
        <v>96.8</v>
      </c>
      <c r="G16" s="24" t="n">
        <v>17424.27</v>
      </c>
      <c r="H16" s="24" t="n">
        <v>10454.56</v>
      </c>
      <c r="I16" s="24" t="n">
        <v>6969.71</v>
      </c>
      <c r="J16" s="17" t="n">
        <f aca="false">I16/G16</f>
        <v>0.400000114782427</v>
      </c>
    </row>
    <row r="17" customFormat="false" ht="15" hidden="false" customHeight="true" outlineLevel="0" collapsed="false">
      <c r="A17" s="19" t="s">
        <v>23</v>
      </c>
      <c r="B17" s="19" t="s">
        <v>38</v>
      </c>
      <c r="C17" s="19" t="s">
        <v>30</v>
      </c>
      <c r="D17" s="19" t="s">
        <v>37</v>
      </c>
      <c r="E17" s="19" t="n">
        <v>167</v>
      </c>
      <c r="F17" s="25" t="n">
        <v>399.32</v>
      </c>
      <c r="G17" s="25" t="n">
        <v>66686.74</v>
      </c>
      <c r="H17" s="25" t="n">
        <v>26674.7</v>
      </c>
      <c r="I17" s="25" t="n">
        <v>40012.04</v>
      </c>
      <c r="J17" s="21" t="n">
        <f aca="false">I17/G17</f>
        <v>0.599999940018061</v>
      </c>
    </row>
    <row r="18" customFormat="false" ht="15" hidden="false" customHeight="true" outlineLevel="0" collapsed="false">
      <c r="A18" s="15" t="s">
        <v>39</v>
      </c>
      <c r="B18" s="15" t="s">
        <v>24</v>
      </c>
      <c r="C18" s="15" t="s">
        <v>25</v>
      </c>
      <c r="D18" s="15" t="s">
        <v>26</v>
      </c>
      <c r="E18" s="15" t="n">
        <v>31</v>
      </c>
      <c r="F18" s="24" t="n">
        <v>153.87</v>
      </c>
      <c r="G18" s="24" t="n">
        <v>4769.98</v>
      </c>
      <c r="H18" s="24" t="n">
        <v>2623.49</v>
      </c>
      <c r="I18" s="24" t="n">
        <v>2146.49</v>
      </c>
      <c r="J18" s="17" t="n">
        <f aca="false">I18/G18</f>
        <v>0.449999790355515</v>
      </c>
    </row>
    <row r="19" customFormat="false" ht="15" hidden="false" customHeight="true" outlineLevel="0" collapsed="false">
      <c r="A19" s="19" t="s">
        <v>39</v>
      </c>
      <c r="B19" s="19" t="s">
        <v>24</v>
      </c>
      <c r="C19" s="19" t="s">
        <v>27</v>
      </c>
      <c r="D19" s="19" t="s">
        <v>34</v>
      </c>
      <c r="E19" s="19" t="n">
        <v>40</v>
      </c>
      <c r="F19" s="25" t="n">
        <v>295.92</v>
      </c>
      <c r="G19" s="25" t="n">
        <v>11836.73</v>
      </c>
      <c r="H19" s="25" t="n">
        <v>5326.53</v>
      </c>
      <c r="I19" s="25" t="n">
        <v>6510.2</v>
      </c>
      <c r="J19" s="21" t="n">
        <f aca="false">I19/G19</f>
        <v>0.549999873275812</v>
      </c>
    </row>
    <row r="20" customFormat="false" ht="15" hidden="false" customHeight="true" outlineLevel="0" collapsed="false">
      <c r="A20" s="15" t="s">
        <v>39</v>
      </c>
      <c r="B20" s="15" t="s">
        <v>24</v>
      </c>
      <c r="C20" s="15" t="s">
        <v>29</v>
      </c>
      <c r="D20" s="15" t="s">
        <v>26</v>
      </c>
      <c r="E20" s="15" t="n">
        <v>117</v>
      </c>
      <c r="F20" s="24" t="n">
        <v>91.63</v>
      </c>
      <c r="G20" s="24" t="n">
        <v>10720.15</v>
      </c>
      <c r="H20" s="24" t="n">
        <v>6432.09</v>
      </c>
      <c r="I20" s="24" t="n">
        <v>4288.06</v>
      </c>
      <c r="J20" s="17" t="n">
        <f aca="false">I20/G20</f>
        <v>0.4</v>
      </c>
    </row>
    <row r="21" customFormat="false" ht="15" hidden="false" customHeight="true" outlineLevel="0" collapsed="false">
      <c r="A21" s="19" t="s">
        <v>39</v>
      </c>
      <c r="B21" s="19" t="s">
        <v>24</v>
      </c>
      <c r="C21" s="19" t="s">
        <v>30</v>
      </c>
      <c r="D21" s="19" t="s">
        <v>37</v>
      </c>
      <c r="E21" s="19" t="n">
        <v>61</v>
      </c>
      <c r="F21" s="25" t="n">
        <v>411.28</v>
      </c>
      <c r="G21" s="25" t="n">
        <v>25087.85</v>
      </c>
      <c r="H21" s="25" t="n">
        <v>10035.14</v>
      </c>
      <c r="I21" s="25" t="n">
        <v>15052.71</v>
      </c>
      <c r="J21" s="21" t="n">
        <f aca="false">I21/G21</f>
        <v>0.6</v>
      </c>
    </row>
    <row r="22" customFormat="false" ht="15" hidden="false" customHeight="true" outlineLevel="0" collapsed="false">
      <c r="A22" s="15" t="s">
        <v>39</v>
      </c>
      <c r="B22" s="15" t="s">
        <v>31</v>
      </c>
      <c r="C22" s="15" t="s">
        <v>25</v>
      </c>
      <c r="D22" s="15" t="s">
        <v>28</v>
      </c>
      <c r="E22" s="15" t="n">
        <v>191</v>
      </c>
      <c r="F22" s="24" t="n">
        <v>144.41</v>
      </c>
      <c r="G22" s="24" t="n">
        <v>27581.83</v>
      </c>
      <c r="H22" s="24" t="n">
        <v>15170</v>
      </c>
      <c r="I22" s="24" t="n">
        <v>12411.82</v>
      </c>
      <c r="J22" s="17" t="n">
        <f aca="false">I22/G22</f>
        <v>0.449999873104866</v>
      </c>
    </row>
    <row r="23" customFormat="false" ht="15" hidden="false" customHeight="true" outlineLevel="0" collapsed="false">
      <c r="A23" s="19" t="s">
        <v>39</v>
      </c>
      <c r="B23" s="19" t="s">
        <v>31</v>
      </c>
      <c r="C23" s="19" t="s">
        <v>27</v>
      </c>
      <c r="D23" s="19" t="s">
        <v>26</v>
      </c>
      <c r="E23" s="19" t="n">
        <v>175</v>
      </c>
      <c r="F23" s="25" t="n">
        <v>286.05</v>
      </c>
      <c r="G23" s="25" t="n">
        <v>50058.23</v>
      </c>
      <c r="H23" s="25" t="n">
        <v>22526.2</v>
      </c>
      <c r="I23" s="25" t="n">
        <v>27532.03</v>
      </c>
      <c r="J23" s="21" t="n">
        <f aca="false">I23/G23</f>
        <v>0.550000069918573</v>
      </c>
    </row>
    <row r="24" customFormat="false" ht="15" hidden="false" customHeight="true" outlineLevel="0" collapsed="false">
      <c r="A24" s="15" t="s">
        <v>39</v>
      </c>
      <c r="B24" s="15" t="s">
        <v>31</v>
      </c>
      <c r="C24" s="15" t="s">
        <v>29</v>
      </c>
      <c r="D24" s="15" t="s">
        <v>28</v>
      </c>
      <c r="E24" s="15" t="n">
        <v>61</v>
      </c>
      <c r="F24" s="24" t="n">
        <v>94.43</v>
      </c>
      <c r="G24" s="24" t="n">
        <v>5760.01</v>
      </c>
      <c r="H24" s="24" t="n">
        <v>3456</v>
      </c>
      <c r="I24" s="24" t="n">
        <v>2304</v>
      </c>
      <c r="J24" s="17" t="n">
        <f aca="false">I24/G24</f>
        <v>0.399999305556761</v>
      </c>
    </row>
    <row r="25" customFormat="false" ht="15" hidden="false" customHeight="true" outlineLevel="0" collapsed="false">
      <c r="A25" s="19" t="s">
        <v>39</v>
      </c>
      <c r="B25" s="19" t="s">
        <v>31</v>
      </c>
      <c r="C25" s="19" t="s">
        <v>30</v>
      </c>
      <c r="D25" s="19" t="s">
        <v>34</v>
      </c>
      <c r="E25" s="19" t="n">
        <v>183</v>
      </c>
      <c r="F25" s="25" t="n">
        <v>432.64</v>
      </c>
      <c r="G25" s="25" t="n">
        <v>79173.94</v>
      </c>
      <c r="H25" s="25" t="n">
        <v>31669.58</v>
      </c>
      <c r="I25" s="25" t="n">
        <v>47504.36</v>
      </c>
      <c r="J25" s="21" t="n">
        <f aca="false">I25/G25</f>
        <v>0.599999949478326</v>
      </c>
    </row>
    <row r="26" customFormat="false" ht="15" hidden="false" customHeight="true" outlineLevel="0" collapsed="false">
      <c r="A26" s="15" t="s">
        <v>39</v>
      </c>
      <c r="B26" s="15" t="s">
        <v>35</v>
      </c>
      <c r="C26" s="15" t="s">
        <v>25</v>
      </c>
      <c r="D26" s="15" t="s">
        <v>28</v>
      </c>
      <c r="E26" s="15" t="n">
        <v>195</v>
      </c>
      <c r="F26" s="24" t="n">
        <v>145.78</v>
      </c>
      <c r="G26" s="24" t="n">
        <v>28427.64</v>
      </c>
      <c r="H26" s="24" t="n">
        <v>15635.2</v>
      </c>
      <c r="I26" s="24" t="n">
        <v>12792.44</v>
      </c>
      <c r="J26" s="17" t="n">
        <f aca="false">I26/G26</f>
        <v>0.450000070354064</v>
      </c>
    </row>
    <row r="27" customFormat="false" ht="15" hidden="false" customHeight="true" outlineLevel="0" collapsed="false">
      <c r="A27" s="19" t="s">
        <v>39</v>
      </c>
      <c r="B27" s="19" t="s">
        <v>35</v>
      </c>
      <c r="C27" s="19" t="s">
        <v>27</v>
      </c>
      <c r="D27" s="19" t="s">
        <v>32</v>
      </c>
      <c r="E27" s="19" t="n">
        <v>78</v>
      </c>
      <c r="F27" s="25" t="n">
        <v>294.42</v>
      </c>
      <c r="G27" s="25" t="n">
        <v>22964.51</v>
      </c>
      <c r="H27" s="25" t="n">
        <v>10334.03</v>
      </c>
      <c r="I27" s="25" t="n">
        <v>12630.48</v>
      </c>
      <c r="J27" s="21" t="n">
        <f aca="false">I27/G27</f>
        <v>0.549999978227273</v>
      </c>
    </row>
    <row r="28" customFormat="false" ht="15" hidden="false" customHeight="true" outlineLevel="0" collapsed="false">
      <c r="A28" s="15" t="s">
        <v>39</v>
      </c>
      <c r="B28" s="15" t="s">
        <v>35</v>
      </c>
      <c r="C28" s="15" t="s">
        <v>29</v>
      </c>
      <c r="D28" s="15" t="s">
        <v>37</v>
      </c>
      <c r="E28" s="15" t="n">
        <v>122</v>
      </c>
      <c r="F28" s="24" t="n">
        <v>91.47</v>
      </c>
      <c r="G28" s="24" t="n">
        <v>11159.3</v>
      </c>
      <c r="H28" s="24" t="n">
        <v>6695.58</v>
      </c>
      <c r="I28" s="24" t="n">
        <v>4463.72</v>
      </c>
      <c r="J28" s="17" t="n">
        <f aca="false">I28/G28</f>
        <v>0.4</v>
      </c>
    </row>
    <row r="29" customFormat="false" ht="15" hidden="false" customHeight="true" outlineLevel="0" collapsed="false">
      <c r="A29" s="19" t="s">
        <v>39</v>
      </c>
      <c r="B29" s="19" t="s">
        <v>35</v>
      </c>
      <c r="C29" s="19" t="s">
        <v>30</v>
      </c>
      <c r="D29" s="19" t="s">
        <v>28</v>
      </c>
      <c r="E29" s="19" t="n">
        <v>165</v>
      </c>
      <c r="F29" s="25" t="n">
        <v>445.29</v>
      </c>
      <c r="G29" s="25" t="n">
        <v>73473.16</v>
      </c>
      <c r="H29" s="25" t="n">
        <v>29389.27</v>
      </c>
      <c r="I29" s="25" t="n">
        <v>44083.9</v>
      </c>
      <c r="J29" s="21" t="n">
        <f aca="false">I29/G29</f>
        <v>0.600000054441649</v>
      </c>
    </row>
    <row r="30" customFormat="false" ht="15" hidden="false" customHeight="true" outlineLevel="0" collapsed="false">
      <c r="A30" s="15" t="s">
        <v>39</v>
      </c>
      <c r="B30" s="15" t="s">
        <v>38</v>
      </c>
      <c r="C30" s="15" t="s">
        <v>25</v>
      </c>
      <c r="D30" s="15" t="s">
        <v>37</v>
      </c>
      <c r="E30" s="15" t="n">
        <v>74</v>
      </c>
      <c r="F30" s="24" t="n">
        <v>153.73</v>
      </c>
      <c r="G30" s="24" t="n">
        <v>11376.06</v>
      </c>
      <c r="H30" s="24" t="n">
        <v>6256.83</v>
      </c>
      <c r="I30" s="24" t="n">
        <v>5119.23</v>
      </c>
      <c r="J30" s="17" t="n">
        <f aca="false">I30/G30</f>
        <v>0.450000263711689</v>
      </c>
    </row>
    <row r="31" customFormat="false" ht="15" hidden="false" customHeight="true" outlineLevel="0" collapsed="false">
      <c r="A31" s="19" t="s">
        <v>39</v>
      </c>
      <c r="B31" s="19" t="s">
        <v>38</v>
      </c>
      <c r="C31" s="19" t="s">
        <v>27</v>
      </c>
      <c r="D31" s="19" t="s">
        <v>33</v>
      </c>
      <c r="E31" s="19" t="n">
        <v>184</v>
      </c>
      <c r="F31" s="25" t="n">
        <v>278.16</v>
      </c>
      <c r="G31" s="25" t="n">
        <v>51180.81</v>
      </c>
      <c r="H31" s="25" t="n">
        <v>23031.36</v>
      </c>
      <c r="I31" s="25" t="n">
        <v>28149.44</v>
      </c>
      <c r="J31" s="21" t="n">
        <f aca="false">I31/G31</f>
        <v>0.549999892537848</v>
      </c>
    </row>
    <row r="32" customFormat="false" ht="15" hidden="false" customHeight="true" outlineLevel="0" collapsed="false">
      <c r="A32" s="15" t="s">
        <v>39</v>
      </c>
      <c r="B32" s="15" t="s">
        <v>38</v>
      </c>
      <c r="C32" s="15" t="s">
        <v>29</v>
      </c>
      <c r="D32" s="15" t="s">
        <v>34</v>
      </c>
      <c r="E32" s="15" t="n">
        <v>55</v>
      </c>
      <c r="F32" s="24" t="n">
        <v>91.15</v>
      </c>
      <c r="G32" s="24" t="n">
        <v>5013.18</v>
      </c>
      <c r="H32" s="24" t="n">
        <v>3007.91</v>
      </c>
      <c r="I32" s="24" t="n">
        <v>2005.27</v>
      </c>
      <c r="J32" s="17" t="n">
        <f aca="false">I32/G32</f>
        <v>0.399999601051628</v>
      </c>
    </row>
    <row r="33" customFormat="false" ht="15" hidden="false" customHeight="true" outlineLevel="0" collapsed="false">
      <c r="A33" s="19" t="s">
        <v>39</v>
      </c>
      <c r="B33" s="19" t="s">
        <v>38</v>
      </c>
      <c r="C33" s="19" t="s">
        <v>30</v>
      </c>
      <c r="D33" s="19" t="s">
        <v>34</v>
      </c>
      <c r="E33" s="19" t="n">
        <v>169</v>
      </c>
      <c r="F33" s="25" t="n">
        <v>415.19</v>
      </c>
      <c r="G33" s="25" t="n">
        <v>70167.24</v>
      </c>
      <c r="H33" s="25" t="n">
        <v>28066.89</v>
      </c>
      <c r="I33" s="25" t="n">
        <v>42100.34</v>
      </c>
      <c r="J33" s="21" t="n">
        <f aca="false">I33/G33</f>
        <v>0.59999994299334</v>
      </c>
    </row>
    <row r="34" customFormat="false" ht="15" hidden="false" customHeight="true" outlineLevel="0" collapsed="false">
      <c r="A34" s="15" t="s">
        <v>40</v>
      </c>
      <c r="B34" s="15" t="s">
        <v>24</v>
      </c>
      <c r="C34" s="15" t="s">
        <v>25</v>
      </c>
      <c r="D34" s="15" t="s">
        <v>33</v>
      </c>
      <c r="E34" s="15" t="n">
        <v>112</v>
      </c>
      <c r="F34" s="24" t="n">
        <v>143.26</v>
      </c>
      <c r="G34" s="24" t="n">
        <v>16045.53</v>
      </c>
      <c r="H34" s="24" t="n">
        <v>8825.04</v>
      </c>
      <c r="I34" s="24" t="n">
        <v>7220.49</v>
      </c>
      <c r="J34" s="17" t="n">
        <f aca="false">I34/G34</f>
        <v>0.45000009348398</v>
      </c>
    </row>
    <row r="35" customFormat="false" ht="15" hidden="false" customHeight="true" outlineLevel="0" collapsed="false">
      <c r="A35" s="19" t="s">
        <v>40</v>
      </c>
      <c r="B35" s="19" t="s">
        <v>24</v>
      </c>
      <c r="C35" s="19" t="s">
        <v>27</v>
      </c>
      <c r="D35" s="19" t="s">
        <v>36</v>
      </c>
      <c r="E35" s="19" t="n">
        <v>150</v>
      </c>
      <c r="F35" s="25" t="n">
        <v>279.71</v>
      </c>
      <c r="G35" s="25" t="n">
        <v>41956.43</v>
      </c>
      <c r="H35" s="25" t="n">
        <v>18880.39</v>
      </c>
      <c r="I35" s="25" t="n">
        <v>23076.03</v>
      </c>
      <c r="J35" s="21" t="n">
        <f aca="false">I35/G35</f>
        <v>0.549999845077381</v>
      </c>
    </row>
    <row r="36" customFormat="false" ht="15" hidden="false" customHeight="true" outlineLevel="0" collapsed="false">
      <c r="A36" s="15" t="s">
        <v>40</v>
      </c>
      <c r="B36" s="15" t="s">
        <v>24</v>
      </c>
      <c r="C36" s="15" t="s">
        <v>29</v>
      </c>
      <c r="D36" s="15" t="s">
        <v>32</v>
      </c>
      <c r="E36" s="15" t="n">
        <v>48</v>
      </c>
      <c r="F36" s="24" t="n">
        <v>89.72</v>
      </c>
      <c r="G36" s="24" t="n">
        <v>4306.71</v>
      </c>
      <c r="H36" s="24" t="n">
        <v>2584.03</v>
      </c>
      <c r="I36" s="24" t="n">
        <v>1722.69</v>
      </c>
      <c r="J36" s="17" t="n">
        <f aca="false">I36/G36</f>
        <v>0.400001393174836</v>
      </c>
    </row>
    <row r="37" customFormat="false" ht="15" hidden="false" customHeight="true" outlineLevel="0" collapsed="false">
      <c r="A37" s="19" t="s">
        <v>40</v>
      </c>
      <c r="B37" s="19" t="s">
        <v>24</v>
      </c>
      <c r="C37" s="19" t="s">
        <v>30</v>
      </c>
      <c r="D37" s="19" t="s">
        <v>36</v>
      </c>
      <c r="E37" s="19" t="n">
        <v>194</v>
      </c>
      <c r="F37" s="25" t="n">
        <v>414.77</v>
      </c>
      <c r="G37" s="25" t="n">
        <v>80465.22</v>
      </c>
      <c r="H37" s="25" t="n">
        <v>32186.09</v>
      </c>
      <c r="I37" s="25" t="n">
        <v>48279.13</v>
      </c>
      <c r="J37" s="21" t="n">
        <f aca="false">I37/G37</f>
        <v>0.599999975144541</v>
      </c>
    </row>
    <row r="38" customFormat="false" ht="15" hidden="false" customHeight="true" outlineLevel="0" collapsed="false">
      <c r="A38" s="15" t="s">
        <v>40</v>
      </c>
      <c r="B38" s="15" t="s">
        <v>31</v>
      </c>
      <c r="C38" s="15" t="s">
        <v>25</v>
      </c>
      <c r="D38" s="15" t="s">
        <v>26</v>
      </c>
      <c r="E38" s="15" t="n">
        <v>118</v>
      </c>
      <c r="F38" s="24" t="n">
        <v>147.16</v>
      </c>
      <c r="G38" s="24" t="n">
        <v>17364.75</v>
      </c>
      <c r="H38" s="24" t="n">
        <v>9550.61</v>
      </c>
      <c r="I38" s="24" t="n">
        <v>7814.14</v>
      </c>
      <c r="J38" s="17" t="n">
        <f aca="false">I38/G38</f>
        <v>0.450000143969824</v>
      </c>
    </row>
    <row r="39" customFormat="false" ht="15" hidden="false" customHeight="true" outlineLevel="0" collapsed="false">
      <c r="A39" s="19" t="s">
        <v>40</v>
      </c>
      <c r="B39" s="19" t="s">
        <v>31</v>
      </c>
      <c r="C39" s="19" t="s">
        <v>27</v>
      </c>
      <c r="D39" s="19" t="s">
        <v>41</v>
      </c>
      <c r="E39" s="19" t="n">
        <v>155</v>
      </c>
      <c r="F39" s="25" t="n">
        <v>268.86</v>
      </c>
      <c r="G39" s="25" t="n">
        <v>41673.82</v>
      </c>
      <c r="H39" s="25" t="n">
        <v>18753.22</v>
      </c>
      <c r="I39" s="25" t="n">
        <v>22920.6</v>
      </c>
      <c r="J39" s="21" t="n">
        <f aca="false">I39/G39</f>
        <v>0.54999997600412</v>
      </c>
    </row>
    <row r="40" customFormat="false" ht="15" hidden="false" customHeight="true" outlineLevel="0" collapsed="false">
      <c r="A40" s="15" t="s">
        <v>40</v>
      </c>
      <c r="B40" s="15" t="s">
        <v>31</v>
      </c>
      <c r="C40" s="15" t="s">
        <v>29</v>
      </c>
      <c r="D40" s="15" t="s">
        <v>32</v>
      </c>
      <c r="E40" s="15" t="n">
        <v>194</v>
      </c>
      <c r="F40" s="24" t="n">
        <v>98.35</v>
      </c>
      <c r="G40" s="24" t="n">
        <v>19080.86</v>
      </c>
      <c r="H40" s="24" t="n">
        <v>11448.52</v>
      </c>
      <c r="I40" s="24" t="n">
        <v>7632.35</v>
      </c>
      <c r="J40" s="17" t="n">
        <f aca="false">I40/G40</f>
        <v>0.400000314451235</v>
      </c>
    </row>
    <row r="41" customFormat="false" ht="15" hidden="false" customHeight="true" outlineLevel="0" collapsed="false">
      <c r="A41" s="19" t="s">
        <v>40</v>
      </c>
      <c r="B41" s="19" t="s">
        <v>31</v>
      </c>
      <c r="C41" s="19" t="s">
        <v>30</v>
      </c>
      <c r="D41" s="19" t="s">
        <v>34</v>
      </c>
      <c r="E41" s="19" t="n">
        <v>184</v>
      </c>
      <c r="F41" s="25" t="n">
        <v>409.26</v>
      </c>
      <c r="G41" s="25" t="n">
        <v>75303.8</v>
      </c>
      <c r="H41" s="25" t="n">
        <v>30121.52</v>
      </c>
      <c r="I41" s="25" t="n">
        <v>45182.28</v>
      </c>
      <c r="J41" s="21" t="n">
        <f aca="false">I41/G41</f>
        <v>0.6</v>
      </c>
    </row>
    <row r="42" customFormat="false" ht="15" hidden="false" customHeight="true" outlineLevel="0" collapsed="false">
      <c r="A42" s="15" t="s">
        <v>40</v>
      </c>
      <c r="B42" s="15" t="s">
        <v>35</v>
      </c>
      <c r="C42" s="15" t="s">
        <v>25</v>
      </c>
      <c r="D42" s="15" t="s">
        <v>34</v>
      </c>
      <c r="E42" s="15" t="n">
        <v>131</v>
      </c>
      <c r="F42" s="24" t="n">
        <v>141.8</v>
      </c>
      <c r="G42" s="24" t="n">
        <v>18575.25</v>
      </c>
      <c r="H42" s="24" t="n">
        <v>10216.39</v>
      </c>
      <c r="I42" s="24" t="n">
        <v>8358.86</v>
      </c>
      <c r="J42" s="17" t="n">
        <f aca="false">I42/G42</f>
        <v>0.449999865412309</v>
      </c>
    </row>
    <row r="43" customFormat="false" ht="15" hidden="false" customHeight="true" outlineLevel="0" collapsed="false">
      <c r="A43" s="19" t="s">
        <v>40</v>
      </c>
      <c r="B43" s="19" t="s">
        <v>35</v>
      </c>
      <c r="C43" s="19" t="s">
        <v>27</v>
      </c>
      <c r="D43" s="19" t="s">
        <v>32</v>
      </c>
      <c r="E43" s="19" t="n">
        <v>87</v>
      </c>
      <c r="F43" s="25" t="n">
        <v>301.14</v>
      </c>
      <c r="G43" s="25" t="n">
        <v>26199.23</v>
      </c>
      <c r="H43" s="25" t="n">
        <v>11789.65</v>
      </c>
      <c r="I43" s="25" t="n">
        <v>14409.58</v>
      </c>
      <c r="J43" s="21" t="n">
        <f aca="false">I43/G43</f>
        <v>0.550000133591712</v>
      </c>
    </row>
    <row r="44" customFormat="false" ht="15" hidden="false" customHeight="true" outlineLevel="0" collapsed="false">
      <c r="A44" s="15" t="s">
        <v>40</v>
      </c>
      <c r="B44" s="15" t="s">
        <v>35</v>
      </c>
      <c r="C44" s="15" t="s">
        <v>29</v>
      </c>
      <c r="D44" s="15" t="s">
        <v>36</v>
      </c>
      <c r="E44" s="15" t="n">
        <v>149</v>
      </c>
      <c r="F44" s="24" t="n">
        <v>101.27</v>
      </c>
      <c r="G44" s="24" t="n">
        <v>15089.52</v>
      </c>
      <c r="H44" s="24" t="n">
        <v>9053.71</v>
      </c>
      <c r="I44" s="24" t="n">
        <v>6035.81</v>
      </c>
      <c r="J44" s="17" t="n">
        <f aca="false">I44/G44</f>
        <v>0.400000132542321</v>
      </c>
    </row>
    <row r="45" customFormat="false" ht="15" hidden="false" customHeight="true" outlineLevel="0" collapsed="false">
      <c r="A45" s="19" t="s">
        <v>40</v>
      </c>
      <c r="B45" s="19" t="s">
        <v>35</v>
      </c>
      <c r="C45" s="19" t="s">
        <v>30</v>
      </c>
      <c r="D45" s="19" t="s">
        <v>34</v>
      </c>
      <c r="E45" s="19" t="n">
        <v>183</v>
      </c>
      <c r="F45" s="25" t="n">
        <v>420.51</v>
      </c>
      <c r="G45" s="25" t="n">
        <v>76954.24</v>
      </c>
      <c r="H45" s="25" t="n">
        <v>30781.69</v>
      </c>
      <c r="I45" s="25" t="n">
        <v>46172.54</v>
      </c>
      <c r="J45" s="21" t="n">
        <f aca="false">I45/G45</f>
        <v>0.599999948021058</v>
      </c>
    </row>
    <row r="46" customFormat="false" ht="15" hidden="false" customHeight="true" outlineLevel="0" collapsed="false">
      <c r="A46" s="15" t="s">
        <v>40</v>
      </c>
      <c r="B46" s="15" t="s">
        <v>38</v>
      </c>
      <c r="C46" s="15" t="s">
        <v>25</v>
      </c>
      <c r="D46" s="15" t="s">
        <v>28</v>
      </c>
      <c r="E46" s="15" t="n">
        <v>59</v>
      </c>
      <c r="F46" s="24" t="n">
        <v>146.97</v>
      </c>
      <c r="G46" s="24" t="n">
        <v>8671.46</v>
      </c>
      <c r="H46" s="24" t="n">
        <v>4769.3</v>
      </c>
      <c r="I46" s="24" t="n">
        <v>3902.16</v>
      </c>
      <c r="J46" s="17" t="n">
        <f aca="false">I46/G46</f>
        <v>0.450000345962502</v>
      </c>
    </row>
    <row r="47" customFormat="false" ht="15" hidden="false" customHeight="true" outlineLevel="0" collapsed="false">
      <c r="A47" s="19" t="s">
        <v>40</v>
      </c>
      <c r="B47" s="19" t="s">
        <v>38</v>
      </c>
      <c r="C47" s="19" t="s">
        <v>27</v>
      </c>
      <c r="D47" s="19" t="s">
        <v>36</v>
      </c>
      <c r="E47" s="19" t="n">
        <v>158</v>
      </c>
      <c r="F47" s="25" t="n">
        <v>300.32</v>
      </c>
      <c r="G47" s="25" t="n">
        <v>47450.05</v>
      </c>
      <c r="H47" s="25" t="n">
        <v>21352.52</v>
      </c>
      <c r="I47" s="25" t="n">
        <v>26097.53</v>
      </c>
      <c r="J47" s="21" t="n">
        <f aca="false">I47/G47</f>
        <v>0.550000052686983</v>
      </c>
    </row>
    <row r="48" customFormat="false" ht="15" hidden="false" customHeight="true" outlineLevel="0" collapsed="false">
      <c r="A48" s="15" t="s">
        <v>40</v>
      </c>
      <c r="B48" s="15" t="s">
        <v>38</v>
      </c>
      <c r="C48" s="15" t="s">
        <v>29</v>
      </c>
      <c r="D48" s="15" t="s">
        <v>32</v>
      </c>
      <c r="E48" s="15" t="n">
        <v>173</v>
      </c>
      <c r="F48" s="24" t="n">
        <v>92.33</v>
      </c>
      <c r="G48" s="24" t="n">
        <v>15972.6</v>
      </c>
      <c r="H48" s="24" t="n">
        <v>9583.56</v>
      </c>
      <c r="I48" s="24" t="n">
        <v>6389.04</v>
      </c>
      <c r="J48" s="17" t="n">
        <f aca="false">I48/G48</f>
        <v>0.4</v>
      </c>
    </row>
    <row r="49" customFormat="false" ht="15" hidden="false" customHeight="true" outlineLevel="0" collapsed="false">
      <c r="A49" s="19" t="s">
        <v>40</v>
      </c>
      <c r="B49" s="19" t="s">
        <v>38</v>
      </c>
      <c r="C49" s="19" t="s">
        <v>30</v>
      </c>
      <c r="D49" s="19" t="s">
        <v>32</v>
      </c>
      <c r="E49" s="19" t="n">
        <v>48</v>
      </c>
      <c r="F49" s="25" t="n">
        <v>448.84</v>
      </c>
      <c r="G49" s="25" t="n">
        <v>21544.1</v>
      </c>
      <c r="H49" s="25" t="n">
        <v>8617.64</v>
      </c>
      <c r="I49" s="25" t="n">
        <v>12926.46</v>
      </c>
      <c r="J49" s="21" t="n">
        <f aca="false">I49/G49</f>
        <v>0.6</v>
      </c>
    </row>
    <row r="50" customFormat="false" ht="15" hidden="false" customHeight="true" outlineLevel="0" collapsed="false">
      <c r="A50" s="15" t="s">
        <v>42</v>
      </c>
      <c r="B50" s="15" t="s">
        <v>24</v>
      </c>
      <c r="C50" s="15" t="s">
        <v>25</v>
      </c>
      <c r="D50" s="15" t="s">
        <v>34</v>
      </c>
      <c r="E50" s="15" t="n">
        <v>81</v>
      </c>
      <c r="F50" s="24" t="n">
        <v>139.39</v>
      </c>
      <c r="G50" s="24" t="n">
        <v>11290.61</v>
      </c>
      <c r="H50" s="24" t="n">
        <v>6209.83</v>
      </c>
      <c r="I50" s="24" t="n">
        <v>5080.77</v>
      </c>
      <c r="J50" s="17" t="n">
        <f aca="false">I50/G50</f>
        <v>0.449999601438718</v>
      </c>
    </row>
    <row r="51" customFormat="false" ht="15" hidden="false" customHeight="true" outlineLevel="0" collapsed="false">
      <c r="A51" s="19" t="s">
        <v>42</v>
      </c>
      <c r="B51" s="19" t="s">
        <v>24</v>
      </c>
      <c r="C51" s="19" t="s">
        <v>27</v>
      </c>
      <c r="D51" s="19" t="s">
        <v>26</v>
      </c>
      <c r="E51" s="19" t="n">
        <v>41</v>
      </c>
      <c r="F51" s="25" t="n">
        <v>290.39</v>
      </c>
      <c r="G51" s="25" t="n">
        <v>11905.97</v>
      </c>
      <c r="H51" s="25" t="n">
        <v>5357.69</v>
      </c>
      <c r="I51" s="25" t="n">
        <v>6548.28</v>
      </c>
      <c r="J51" s="21" t="n">
        <f aca="false">I51/G51</f>
        <v>0.549999706029832</v>
      </c>
    </row>
    <row r="52" customFormat="false" ht="15" hidden="false" customHeight="true" outlineLevel="0" collapsed="false">
      <c r="A52" s="15" t="s">
        <v>42</v>
      </c>
      <c r="B52" s="15" t="s">
        <v>24</v>
      </c>
      <c r="C52" s="15" t="s">
        <v>29</v>
      </c>
      <c r="D52" s="15" t="s">
        <v>26</v>
      </c>
      <c r="E52" s="15" t="n">
        <v>156</v>
      </c>
      <c r="F52" s="24" t="n">
        <v>99.04</v>
      </c>
      <c r="G52" s="24" t="n">
        <v>15450.35</v>
      </c>
      <c r="H52" s="24" t="n">
        <v>9270.21</v>
      </c>
      <c r="I52" s="24" t="n">
        <v>6180.14</v>
      </c>
      <c r="J52" s="17" t="n">
        <f aca="false">I52/G52</f>
        <v>0.4</v>
      </c>
    </row>
    <row r="53" customFormat="false" ht="15" hidden="false" customHeight="true" outlineLevel="0" collapsed="false">
      <c r="A53" s="19" t="s">
        <v>42</v>
      </c>
      <c r="B53" s="19" t="s">
        <v>24</v>
      </c>
      <c r="C53" s="19" t="s">
        <v>30</v>
      </c>
      <c r="D53" s="19" t="s">
        <v>36</v>
      </c>
      <c r="E53" s="19" t="n">
        <v>188</v>
      </c>
      <c r="F53" s="25" t="n">
        <v>418.34</v>
      </c>
      <c r="G53" s="25" t="n">
        <v>78647.73</v>
      </c>
      <c r="H53" s="25" t="n">
        <v>31459.09</v>
      </c>
      <c r="I53" s="25" t="n">
        <v>47188.64</v>
      </c>
      <c r="J53" s="21" t="n">
        <f aca="false">I53/G53</f>
        <v>0.60000002542985</v>
      </c>
    </row>
    <row r="54" customFormat="false" ht="15" hidden="false" customHeight="true" outlineLevel="0" collapsed="false">
      <c r="A54" s="15" t="s">
        <v>42</v>
      </c>
      <c r="B54" s="15" t="s">
        <v>31</v>
      </c>
      <c r="C54" s="15" t="s">
        <v>25</v>
      </c>
      <c r="D54" s="15" t="s">
        <v>36</v>
      </c>
      <c r="E54" s="15" t="n">
        <v>87</v>
      </c>
      <c r="F54" s="24" t="n">
        <v>150.66</v>
      </c>
      <c r="G54" s="24" t="n">
        <v>13107.78</v>
      </c>
      <c r="H54" s="24" t="n">
        <v>7209.28</v>
      </c>
      <c r="I54" s="24" t="n">
        <v>5898.5</v>
      </c>
      <c r="J54" s="17" t="n">
        <f aca="false">I54/G54</f>
        <v>0.449999923709431</v>
      </c>
    </row>
    <row r="55" customFormat="false" ht="15" hidden="false" customHeight="true" outlineLevel="0" collapsed="false">
      <c r="A55" s="19" t="s">
        <v>42</v>
      </c>
      <c r="B55" s="19" t="s">
        <v>31</v>
      </c>
      <c r="C55" s="19" t="s">
        <v>27</v>
      </c>
      <c r="D55" s="19" t="s">
        <v>33</v>
      </c>
      <c r="E55" s="19" t="n">
        <v>74</v>
      </c>
      <c r="F55" s="25" t="n">
        <v>299.22</v>
      </c>
      <c r="G55" s="25" t="n">
        <v>22141.93</v>
      </c>
      <c r="H55" s="25" t="n">
        <v>9963.87</v>
      </c>
      <c r="I55" s="25" t="n">
        <v>12178.06</v>
      </c>
      <c r="J55" s="21" t="n">
        <f aca="false">I55/G55</f>
        <v>0.549999932255228</v>
      </c>
    </row>
    <row r="56" customFormat="false" ht="15" hidden="false" customHeight="true" outlineLevel="0" collapsed="false">
      <c r="A56" s="15" t="s">
        <v>42</v>
      </c>
      <c r="B56" s="15" t="s">
        <v>31</v>
      </c>
      <c r="C56" s="15" t="s">
        <v>29</v>
      </c>
      <c r="D56" s="15" t="s">
        <v>28</v>
      </c>
      <c r="E56" s="15" t="n">
        <v>99</v>
      </c>
      <c r="F56" s="24" t="n">
        <v>93.46</v>
      </c>
      <c r="G56" s="24" t="n">
        <v>9253</v>
      </c>
      <c r="H56" s="24" t="n">
        <v>5551.8</v>
      </c>
      <c r="I56" s="24" t="n">
        <v>3701.2</v>
      </c>
      <c r="J56" s="17" t="n">
        <f aca="false">I56/G56</f>
        <v>0.4</v>
      </c>
    </row>
    <row r="57" customFormat="false" ht="15" hidden="false" customHeight="true" outlineLevel="0" collapsed="false">
      <c r="A57" s="19" t="s">
        <v>42</v>
      </c>
      <c r="B57" s="19" t="s">
        <v>31</v>
      </c>
      <c r="C57" s="19" t="s">
        <v>30</v>
      </c>
      <c r="D57" s="19" t="s">
        <v>37</v>
      </c>
      <c r="E57" s="19" t="n">
        <v>132</v>
      </c>
      <c r="F57" s="25" t="n">
        <v>446.85</v>
      </c>
      <c r="G57" s="25" t="n">
        <v>58984.74</v>
      </c>
      <c r="H57" s="25" t="n">
        <v>23593.89</v>
      </c>
      <c r="I57" s="25" t="n">
        <v>35390.84</v>
      </c>
      <c r="J57" s="21" t="n">
        <f aca="false">I57/G57</f>
        <v>0.59999993218585</v>
      </c>
    </row>
    <row r="58" customFormat="false" ht="15" hidden="false" customHeight="true" outlineLevel="0" collapsed="false">
      <c r="A58" s="15" t="s">
        <v>42</v>
      </c>
      <c r="B58" s="15" t="s">
        <v>35</v>
      </c>
      <c r="C58" s="15" t="s">
        <v>25</v>
      </c>
      <c r="D58" s="15" t="s">
        <v>41</v>
      </c>
      <c r="E58" s="15" t="n">
        <v>50</v>
      </c>
      <c r="F58" s="24" t="n">
        <v>143.95</v>
      </c>
      <c r="G58" s="24" t="n">
        <v>7197.49</v>
      </c>
      <c r="H58" s="24" t="n">
        <v>3958.62</v>
      </c>
      <c r="I58" s="24" t="n">
        <v>3238.87</v>
      </c>
      <c r="J58" s="17" t="n">
        <f aca="false">I58/G58</f>
        <v>0.449999930531338</v>
      </c>
    </row>
    <row r="59" customFormat="false" ht="15" hidden="false" customHeight="true" outlineLevel="0" collapsed="false">
      <c r="A59" s="19" t="s">
        <v>42</v>
      </c>
      <c r="B59" s="19" t="s">
        <v>35</v>
      </c>
      <c r="C59" s="19" t="s">
        <v>27</v>
      </c>
      <c r="D59" s="19" t="s">
        <v>26</v>
      </c>
      <c r="E59" s="19" t="n">
        <v>106</v>
      </c>
      <c r="F59" s="25" t="n">
        <v>258.54</v>
      </c>
      <c r="G59" s="25" t="n">
        <v>27405.49</v>
      </c>
      <c r="H59" s="25" t="n">
        <v>12332.47</v>
      </c>
      <c r="I59" s="25" t="n">
        <v>15073.02</v>
      </c>
      <c r="J59" s="21" t="n">
        <f aca="false">I59/G59</f>
        <v>0.55000001824452</v>
      </c>
    </row>
    <row r="60" customFormat="false" ht="15" hidden="false" customHeight="true" outlineLevel="0" collapsed="false">
      <c r="A60" s="15" t="s">
        <v>42</v>
      </c>
      <c r="B60" s="15" t="s">
        <v>35</v>
      </c>
      <c r="C60" s="15" t="s">
        <v>29</v>
      </c>
      <c r="D60" s="15" t="s">
        <v>28</v>
      </c>
      <c r="E60" s="15" t="n">
        <v>170</v>
      </c>
      <c r="F60" s="24" t="n">
        <v>90.75</v>
      </c>
      <c r="G60" s="24" t="n">
        <v>15427.04</v>
      </c>
      <c r="H60" s="24" t="n">
        <v>9256.23</v>
      </c>
      <c r="I60" s="24" t="n">
        <v>6170.82</v>
      </c>
      <c r="J60" s="17" t="n">
        <f aca="false">I60/G60</f>
        <v>0.400000259284996</v>
      </c>
    </row>
    <row r="61" customFormat="false" ht="15" hidden="false" customHeight="true" outlineLevel="0" collapsed="false">
      <c r="A61" s="19" t="s">
        <v>42</v>
      </c>
      <c r="B61" s="19" t="s">
        <v>35</v>
      </c>
      <c r="C61" s="19" t="s">
        <v>30</v>
      </c>
      <c r="D61" s="19" t="s">
        <v>26</v>
      </c>
      <c r="E61" s="19" t="n">
        <v>181</v>
      </c>
      <c r="F61" s="25" t="n">
        <v>390.36</v>
      </c>
      <c r="G61" s="25" t="n">
        <v>70654.49</v>
      </c>
      <c r="H61" s="25" t="n">
        <v>28261.8</v>
      </c>
      <c r="I61" s="25" t="n">
        <v>42392.7</v>
      </c>
      <c r="J61" s="21" t="n">
        <f aca="false">I61/G61</f>
        <v>0.600000084920293</v>
      </c>
    </row>
    <row r="62" customFormat="false" ht="15" hidden="false" customHeight="true" outlineLevel="0" collapsed="false">
      <c r="A62" s="15" t="s">
        <v>42</v>
      </c>
      <c r="B62" s="15" t="s">
        <v>38</v>
      </c>
      <c r="C62" s="15" t="s">
        <v>25</v>
      </c>
      <c r="D62" s="15" t="s">
        <v>26</v>
      </c>
      <c r="E62" s="15" t="n">
        <v>28</v>
      </c>
      <c r="F62" s="24" t="n">
        <v>158.63</v>
      </c>
      <c r="G62" s="24" t="n">
        <v>4441.67</v>
      </c>
      <c r="H62" s="24" t="n">
        <v>2442.92</v>
      </c>
      <c r="I62" s="24" t="n">
        <v>1998.75</v>
      </c>
      <c r="J62" s="17" t="n">
        <f aca="false">I62/G62</f>
        <v>0.449999662289184</v>
      </c>
    </row>
    <row r="63" customFormat="false" ht="15" hidden="false" customHeight="true" outlineLevel="0" collapsed="false">
      <c r="A63" s="19" t="s">
        <v>42</v>
      </c>
      <c r="B63" s="19" t="s">
        <v>38</v>
      </c>
      <c r="C63" s="19" t="s">
        <v>27</v>
      </c>
      <c r="D63" s="19" t="s">
        <v>26</v>
      </c>
      <c r="E63" s="19" t="n">
        <v>151</v>
      </c>
      <c r="F63" s="25" t="n">
        <v>268.26</v>
      </c>
      <c r="G63" s="25" t="n">
        <v>40507.65</v>
      </c>
      <c r="H63" s="25" t="n">
        <v>18228.44</v>
      </c>
      <c r="I63" s="25" t="n">
        <v>22279.21</v>
      </c>
      <c r="J63" s="21" t="n">
        <f aca="false">I63/G63</f>
        <v>0.550000061716737</v>
      </c>
    </row>
    <row r="64" customFormat="false" ht="15" hidden="false" customHeight="true" outlineLevel="0" collapsed="false">
      <c r="A64" s="15" t="s">
        <v>42</v>
      </c>
      <c r="B64" s="15" t="s">
        <v>38</v>
      </c>
      <c r="C64" s="15" t="s">
        <v>29</v>
      </c>
      <c r="D64" s="15" t="s">
        <v>41</v>
      </c>
      <c r="E64" s="15" t="n">
        <v>74</v>
      </c>
      <c r="F64" s="24" t="n">
        <v>95.6</v>
      </c>
      <c r="G64" s="24" t="n">
        <v>7074.13</v>
      </c>
      <c r="H64" s="24" t="n">
        <v>4244.48</v>
      </c>
      <c r="I64" s="24" t="n">
        <v>2829.65</v>
      </c>
      <c r="J64" s="17" t="n">
        <f aca="false">I64/G64</f>
        <v>0.399999717279722</v>
      </c>
    </row>
    <row r="65" customFormat="false" ht="15" hidden="false" customHeight="true" outlineLevel="0" collapsed="false">
      <c r="A65" s="19" t="s">
        <v>42</v>
      </c>
      <c r="B65" s="19" t="s">
        <v>38</v>
      </c>
      <c r="C65" s="19" t="s">
        <v>30</v>
      </c>
      <c r="D65" s="19" t="s">
        <v>41</v>
      </c>
      <c r="E65" s="19" t="n">
        <v>82</v>
      </c>
      <c r="F65" s="25" t="n">
        <v>439.13</v>
      </c>
      <c r="G65" s="25" t="n">
        <v>36008.37</v>
      </c>
      <c r="H65" s="25" t="n">
        <v>14403.35</v>
      </c>
      <c r="I65" s="25" t="n">
        <v>21605.02</v>
      </c>
      <c r="J65" s="21" t="n">
        <f aca="false">I65/G65</f>
        <v>0.599999944457358</v>
      </c>
    </row>
    <row r="66" customFormat="false" ht="15" hidden="false" customHeight="true" outlineLevel="0" collapsed="false">
      <c r="A66" s="15" t="s">
        <v>43</v>
      </c>
      <c r="B66" s="15" t="s">
        <v>24</v>
      </c>
      <c r="C66" s="15" t="s">
        <v>25</v>
      </c>
      <c r="D66" s="15" t="s">
        <v>33</v>
      </c>
      <c r="E66" s="15" t="n">
        <v>68</v>
      </c>
      <c r="F66" s="24" t="n">
        <v>140.26</v>
      </c>
      <c r="G66" s="24" t="n">
        <v>9537.94</v>
      </c>
      <c r="H66" s="24" t="n">
        <v>5245.87</v>
      </c>
      <c r="I66" s="24" t="n">
        <v>4292.07</v>
      </c>
      <c r="J66" s="17" t="n">
        <f aca="false">I66/G66</f>
        <v>0.449999685466673</v>
      </c>
    </row>
    <row r="67" customFormat="false" ht="15" hidden="false" customHeight="true" outlineLevel="0" collapsed="false">
      <c r="A67" s="19" t="s">
        <v>43</v>
      </c>
      <c r="B67" s="19" t="s">
        <v>24</v>
      </c>
      <c r="C67" s="19" t="s">
        <v>27</v>
      </c>
      <c r="D67" s="19" t="s">
        <v>33</v>
      </c>
      <c r="E67" s="19" t="n">
        <v>110</v>
      </c>
      <c r="F67" s="25" t="n">
        <v>276.58</v>
      </c>
      <c r="G67" s="25" t="n">
        <v>30423.4</v>
      </c>
      <c r="H67" s="25" t="n">
        <v>13690.53</v>
      </c>
      <c r="I67" s="25" t="n">
        <v>16732.87</v>
      </c>
      <c r="J67" s="21" t="n">
        <f aca="false">I67/G67</f>
        <v>0.55</v>
      </c>
    </row>
    <row r="68" customFormat="false" ht="15" hidden="false" customHeight="true" outlineLevel="0" collapsed="false">
      <c r="A68" s="15" t="s">
        <v>43</v>
      </c>
      <c r="B68" s="15" t="s">
        <v>24</v>
      </c>
      <c r="C68" s="15" t="s">
        <v>29</v>
      </c>
      <c r="D68" s="15" t="s">
        <v>41</v>
      </c>
      <c r="E68" s="15" t="n">
        <v>33</v>
      </c>
      <c r="F68" s="24" t="n">
        <v>97.64</v>
      </c>
      <c r="G68" s="24" t="n">
        <v>3221.96</v>
      </c>
      <c r="H68" s="24" t="n">
        <v>1933.18</v>
      </c>
      <c r="I68" s="24" t="n">
        <v>1288.78</v>
      </c>
      <c r="J68" s="17" t="n">
        <f aca="false">I68/G68</f>
        <v>0.399998758519659</v>
      </c>
    </row>
    <row r="69" customFormat="false" ht="15" hidden="false" customHeight="true" outlineLevel="0" collapsed="false">
      <c r="A69" s="19" t="s">
        <v>43</v>
      </c>
      <c r="B69" s="19" t="s">
        <v>24</v>
      </c>
      <c r="C69" s="19" t="s">
        <v>30</v>
      </c>
      <c r="D69" s="19" t="s">
        <v>26</v>
      </c>
      <c r="E69" s="19" t="n">
        <v>35</v>
      </c>
      <c r="F69" s="25" t="n">
        <v>413.46</v>
      </c>
      <c r="G69" s="25" t="n">
        <v>14470.97</v>
      </c>
      <c r="H69" s="25" t="n">
        <v>5788.39</v>
      </c>
      <c r="I69" s="25" t="n">
        <v>8682.58</v>
      </c>
      <c r="J69" s="21" t="n">
        <f aca="false">I69/G69</f>
        <v>0.599999861792264</v>
      </c>
    </row>
    <row r="70" customFormat="false" ht="15" hidden="false" customHeight="true" outlineLevel="0" collapsed="false">
      <c r="A70" s="15" t="s">
        <v>43</v>
      </c>
      <c r="B70" s="15" t="s">
        <v>31</v>
      </c>
      <c r="C70" s="15" t="s">
        <v>25</v>
      </c>
      <c r="D70" s="15" t="s">
        <v>37</v>
      </c>
      <c r="E70" s="15" t="n">
        <v>47</v>
      </c>
      <c r="F70" s="24" t="n">
        <v>143.97</v>
      </c>
      <c r="G70" s="24" t="n">
        <v>6766.48</v>
      </c>
      <c r="H70" s="24" t="n">
        <v>3721.57</v>
      </c>
      <c r="I70" s="24" t="n">
        <v>3044.92</v>
      </c>
      <c r="J70" s="17" t="n">
        <f aca="false">I70/G70</f>
        <v>0.450000591149313</v>
      </c>
    </row>
    <row r="71" customFormat="false" ht="15" hidden="false" customHeight="true" outlineLevel="0" collapsed="false">
      <c r="A71" s="19" t="s">
        <v>43</v>
      </c>
      <c r="B71" s="19" t="s">
        <v>31</v>
      </c>
      <c r="C71" s="19" t="s">
        <v>27</v>
      </c>
      <c r="D71" s="19" t="s">
        <v>28</v>
      </c>
      <c r="E71" s="19" t="n">
        <v>157</v>
      </c>
      <c r="F71" s="25" t="n">
        <v>277.7</v>
      </c>
      <c r="G71" s="25" t="n">
        <v>43598.57</v>
      </c>
      <c r="H71" s="25" t="n">
        <v>19619.36</v>
      </c>
      <c r="I71" s="25" t="n">
        <v>23979.21</v>
      </c>
      <c r="J71" s="21" t="n">
        <f aca="false">I71/G71</f>
        <v>0.549999919722138</v>
      </c>
    </row>
    <row r="72" customFormat="false" ht="15" hidden="false" customHeight="true" outlineLevel="0" collapsed="false">
      <c r="A72" s="15" t="s">
        <v>43</v>
      </c>
      <c r="B72" s="15" t="s">
        <v>31</v>
      </c>
      <c r="C72" s="15" t="s">
        <v>29</v>
      </c>
      <c r="D72" s="15" t="s">
        <v>33</v>
      </c>
      <c r="E72" s="15" t="n">
        <v>66</v>
      </c>
      <c r="F72" s="24" t="n">
        <v>91.63</v>
      </c>
      <c r="G72" s="24" t="n">
        <v>6047.84</v>
      </c>
      <c r="H72" s="24" t="n">
        <v>3628.7</v>
      </c>
      <c r="I72" s="24" t="n">
        <v>2419.13</v>
      </c>
      <c r="J72" s="17" t="n">
        <f aca="false">I72/G72</f>
        <v>0.399999007910262</v>
      </c>
    </row>
    <row r="73" customFormat="false" ht="15" hidden="false" customHeight="true" outlineLevel="0" collapsed="false">
      <c r="A73" s="19" t="s">
        <v>43</v>
      </c>
      <c r="B73" s="19" t="s">
        <v>31</v>
      </c>
      <c r="C73" s="19" t="s">
        <v>30</v>
      </c>
      <c r="D73" s="19" t="s">
        <v>28</v>
      </c>
      <c r="E73" s="19" t="n">
        <v>39</v>
      </c>
      <c r="F73" s="25" t="n">
        <v>416.18</v>
      </c>
      <c r="G73" s="25" t="n">
        <v>16230.96</v>
      </c>
      <c r="H73" s="25" t="n">
        <v>6492.38</v>
      </c>
      <c r="I73" s="25" t="n">
        <v>9738.57</v>
      </c>
      <c r="J73" s="21" t="n">
        <f aca="false">I73/G73</f>
        <v>0.599999630336099</v>
      </c>
    </row>
    <row r="74" customFormat="false" ht="15" hidden="false" customHeight="true" outlineLevel="0" collapsed="false">
      <c r="A74" s="15" t="s">
        <v>43</v>
      </c>
      <c r="B74" s="15" t="s">
        <v>35</v>
      </c>
      <c r="C74" s="15" t="s">
        <v>25</v>
      </c>
      <c r="D74" s="15" t="s">
        <v>26</v>
      </c>
      <c r="E74" s="15" t="n">
        <v>32</v>
      </c>
      <c r="F74" s="24" t="n">
        <v>153.65</v>
      </c>
      <c r="G74" s="24" t="n">
        <v>4916.85</v>
      </c>
      <c r="H74" s="24" t="n">
        <v>2704.27</v>
      </c>
      <c r="I74" s="24" t="n">
        <v>2212.58</v>
      </c>
      <c r="J74" s="17" t="n">
        <f aca="false">I74/G74</f>
        <v>0.449999491544383</v>
      </c>
    </row>
    <row r="75" customFormat="false" ht="15" hidden="false" customHeight="true" outlineLevel="0" collapsed="false">
      <c r="A75" s="19" t="s">
        <v>43</v>
      </c>
      <c r="B75" s="19" t="s">
        <v>35</v>
      </c>
      <c r="C75" s="19" t="s">
        <v>27</v>
      </c>
      <c r="D75" s="19" t="s">
        <v>32</v>
      </c>
      <c r="E75" s="19" t="n">
        <v>43</v>
      </c>
      <c r="F75" s="25" t="n">
        <v>299.1</v>
      </c>
      <c r="G75" s="25" t="n">
        <v>12861.35</v>
      </c>
      <c r="H75" s="25" t="n">
        <v>5787.61</v>
      </c>
      <c r="I75" s="25" t="n">
        <v>7073.74</v>
      </c>
      <c r="J75" s="21" t="n">
        <f aca="false">I75/G75</f>
        <v>0.549999805619161</v>
      </c>
    </row>
    <row r="76" customFormat="false" ht="15" hidden="false" customHeight="true" outlineLevel="0" collapsed="false">
      <c r="A76" s="15" t="s">
        <v>43</v>
      </c>
      <c r="B76" s="15" t="s">
        <v>35</v>
      </c>
      <c r="C76" s="15" t="s">
        <v>29</v>
      </c>
      <c r="D76" s="15" t="s">
        <v>28</v>
      </c>
      <c r="E76" s="15" t="n">
        <v>62</v>
      </c>
      <c r="F76" s="24" t="n">
        <v>93.58</v>
      </c>
      <c r="G76" s="24" t="n">
        <v>5801.8</v>
      </c>
      <c r="H76" s="24" t="n">
        <v>3481.08</v>
      </c>
      <c r="I76" s="24" t="n">
        <v>2320.72</v>
      </c>
      <c r="J76" s="17" t="n">
        <f aca="false">I76/G76</f>
        <v>0.4</v>
      </c>
    </row>
    <row r="77" customFormat="false" ht="15" hidden="false" customHeight="true" outlineLevel="0" collapsed="false">
      <c r="A77" s="19" t="s">
        <v>43</v>
      </c>
      <c r="B77" s="19" t="s">
        <v>35</v>
      </c>
      <c r="C77" s="19" t="s">
        <v>30</v>
      </c>
      <c r="D77" s="19" t="s">
        <v>41</v>
      </c>
      <c r="E77" s="19" t="n">
        <v>74</v>
      </c>
      <c r="F77" s="25" t="n">
        <v>444.5</v>
      </c>
      <c r="G77" s="25" t="n">
        <v>32893.33</v>
      </c>
      <c r="H77" s="25" t="n">
        <v>13157.33</v>
      </c>
      <c r="I77" s="25" t="n">
        <v>19736</v>
      </c>
      <c r="J77" s="21" t="n">
        <f aca="false">I77/G77</f>
        <v>0.6000000608026</v>
      </c>
    </row>
    <row r="78" customFormat="false" ht="15" hidden="false" customHeight="true" outlineLevel="0" collapsed="false">
      <c r="A78" s="15" t="s">
        <v>43</v>
      </c>
      <c r="B78" s="15" t="s">
        <v>38</v>
      </c>
      <c r="C78" s="15" t="s">
        <v>25</v>
      </c>
      <c r="D78" s="15" t="s">
        <v>32</v>
      </c>
      <c r="E78" s="15" t="n">
        <v>62</v>
      </c>
      <c r="F78" s="24" t="n">
        <v>147.1</v>
      </c>
      <c r="G78" s="24" t="n">
        <v>9119.91</v>
      </c>
      <c r="H78" s="24" t="n">
        <v>5015.95</v>
      </c>
      <c r="I78" s="24" t="n">
        <v>4103.96</v>
      </c>
      <c r="J78" s="17" t="n">
        <f aca="false">I78/G78</f>
        <v>0.450000054825102</v>
      </c>
    </row>
    <row r="79" customFormat="false" ht="15" hidden="false" customHeight="true" outlineLevel="0" collapsed="false">
      <c r="A79" s="19" t="s">
        <v>43</v>
      </c>
      <c r="B79" s="19" t="s">
        <v>38</v>
      </c>
      <c r="C79" s="19" t="s">
        <v>27</v>
      </c>
      <c r="D79" s="19" t="s">
        <v>33</v>
      </c>
      <c r="E79" s="19" t="n">
        <v>87</v>
      </c>
      <c r="F79" s="25" t="n">
        <v>299.11</v>
      </c>
      <c r="G79" s="25" t="n">
        <v>26022.4</v>
      </c>
      <c r="H79" s="25" t="n">
        <v>11710.08</v>
      </c>
      <c r="I79" s="25" t="n">
        <v>14312.32</v>
      </c>
      <c r="J79" s="21" t="n">
        <f aca="false">I79/G79</f>
        <v>0.55</v>
      </c>
    </row>
    <row r="80" customFormat="false" ht="15" hidden="false" customHeight="true" outlineLevel="0" collapsed="false">
      <c r="A80" s="15" t="s">
        <v>43</v>
      </c>
      <c r="B80" s="15" t="s">
        <v>38</v>
      </c>
      <c r="C80" s="15" t="s">
        <v>29</v>
      </c>
      <c r="D80" s="15" t="s">
        <v>41</v>
      </c>
      <c r="E80" s="15" t="n">
        <v>93</v>
      </c>
      <c r="F80" s="24" t="n">
        <v>93.83</v>
      </c>
      <c r="G80" s="24" t="n">
        <v>8726.16</v>
      </c>
      <c r="H80" s="24" t="n">
        <v>5235.7</v>
      </c>
      <c r="I80" s="24" t="n">
        <v>3490.47</v>
      </c>
      <c r="J80" s="17" t="n">
        <f aca="false">I80/G80</f>
        <v>0.400000687587667</v>
      </c>
    </row>
    <row r="81" customFormat="false" ht="15" hidden="false" customHeight="true" outlineLevel="0" collapsed="false">
      <c r="A81" s="19" t="s">
        <v>43</v>
      </c>
      <c r="B81" s="19" t="s">
        <v>38</v>
      </c>
      <c r="C81" s="19" t="s">
        <v>30</v>
      </c>
      <c r="D81" s="19" t="s">
        <v>41</v>
      </c>
      <c r="E81" s="19" t="n">
        <v>59</v>
      </c>
      <c r="F81" s="25" t="n">
        <v>399.16</v>
      </c>
      <c r="G81" s="25" t="n">
        <v>23550.51</v>
      </c>
      <c r="H81" s="25" t="n">
        <v>9420.2</v>
      </c>
      <c r="I81" s="25" t="n">
        <v>14130.3</v>
      </c>
      <c r="J81" s="21" t="n">
        <f aca="false">I81/G81</f>
        <v>0.599999745228447</v>
      </c>
    </row>
    <row r="82" customFormat="false" ht="15" hidden="false" customHeight="true" outlineLevel="0" collapsed="false">
      <c r="A82" s="15" t="s">
        <v>44</v>
      </c>
      <c r="B82" s="15" t="s">
        <v>24</v>
      </c>
      <c r="C82" s="15" t="s">
        <v>25</v>
      </c>
      <c r="D82" s="15" t="s">
        <v>28</v>
      </c>
      <c r="E82" s="15" t="n">
        <v>34</v>
      </c>
      <c r="F82" s="24" t="n">
        <v>151.9</v>
      </c>
      <c r="G82" s="24" t="n">
        <v>5164.61</v>
      </c>
      <c r="H82" s="24" t="n">
        <v>2840.54</v>
      </c>
      <c r="I82" s="24" t="n">
        <v>2324.08</v>
      </c>
      <c r="J82" s="17" t="n">
        <f aca="false">I82/G82</f>
        <v>0.450001064940044</v>
      </c>
    </row>
    <row r="83" customFormat="false" ht="15" hidden="false" customHeight="true" outlineLevel="0" collapsed="false">
      <c r="A83" s="19" t="s">
        <v>44</v>
      </c>
      <c r="B83" s="19" t="s">
        <v>24</v>
      </c>
      <c r="C83" s="19" t="s">
        <v>27</v>
      </c>
      <c r="D83" s="19" t="s">
        <v>32</v>
      </c>
      <c r="E83" s="19" t="n">
        <v>100</v>
      </c>
      <c r="F83" s="25" t="n">
        <v>260.16</v>
      </c>
      <c r="G83" s="25" t="n">
        <v>26016.1</v>
      </c>
      <c r="H83" s="25" t="n">
        <v>11707.25</v>
      </c>
      <c r="I83" s="25" t="n">
        <v>14308.86</v>
      </c>
      <c r="J83" s="21" t="n">
        <f aca="false">I83/G83</f>
        <v>0.550000192188683</v>
      </c>
    </row>
    <row r="84" customFormat="false" ht="15" hidden="false" customHeight="true" outlineLevel="0" collapsed="false">
      <c r="A84" s="15" t="s">
        <v>44</v>
      </c>
      <c r="B84" s="15" t="s">
        <v>24</v>
      </c>
      <c r="C84" s="15" t="s">
        <v>29</v>
      </c>
      <c r="D84" s="15" t="s">
        <v>41</v>
      </c>
      <c r="E84" s="15" t="n">
        <v>148</v>
      </c>
      <c r="F84" s="24" t="n">
        <v>101.37</v>
      </c>
      <c r="G84" s="24" t="n">
        <v>15003.45</v>
      </c>
      <c r="H84" s="24" t="n">
        <v>9002.07</v>
      </c>
      <c r="I84" s="24" t="n">
        <v>6001.38</v>
      </c>
      <c r="J84" s="17" t="n">
        <f aca="false">I84/G84</f>
        <v>0.4</v>
      </c>
    </row>
    <row r="85" customFormat="false" ht="15" hidden="false" customHeight="true" outlineLevel="0" collapsed="false">
      <c r="A85" s="19" t="s">
        <v>44</v>
      </c>
      <c r="B85" s="19" t="s">
        <v>24</v>
      </c>
      <c r="C85" s="19" t="s">
        <v>30</v>
      </c>
      <c r="D85" s="19" t="s">
        <v>36</v>
      </c>
      <c r="E85" s="19" t="n">
        <v>34</v>
      </c>
      <c r="F85" s="25" t="n">
        <v>450.96</v>
      </c>
      <c r="G85" s="25" t="n">
        <v>15332.79</v>
      </c>
      <c r="H85" s="25" t="n">
        <v>6133.12</v>
      </c>
      <c r="I85" s="25" t="n">
        <v>9199.67</v>
      </c>
      <c r="J85" s="21" t="n">
        <f aca="false">I85/G85</f>
        <v>0.599999739121191</v>
      </c>
    </row>
    <row r="86" customFormat="false" ht="15" hidden="false" customHeight="true" outlineLevel="0" collapsed="false">
      <c r="A86" s="15" t="s">
        <v>44</v>
      </c>
      <c r="B86" s="15" t="s">
        <v>31</v>
      </c>
      <c r="C86" s="15" t="s">
        <v>25</v>
      </c>
      <c r="D86" s="15" t="s">
        <v>26</v>
      </c>
      <c r="E86" s="15" t="n">
        <v>67</v>
      </c>
      <c r="F86" s="24" t="n">
        <v>139.64</v>
      </c>
      <c r="G86" s="24" t="n">
        <v>9356.18</v>
      </c>
      <c r="H86" s="24" t="n">
        <v>5145.9</v>
      </c>
      <c r="I86" s="24" t="n">
        <v>4210.28</v>
      </c>
      <c r="J86" s="17" t="n">
        <f aca="false">I86/G86</f>
        <v>0.449999893118773</v>
      </c>
    </row>
    <row r="87" customFormat="false" ht="15" hidden="false" customHeight="true" outlineLevel="0" collapsed="false">
      <c r="A87" s="19" t="s">
        <v>44</v>
      </c>
      <c r="B87" s="19" t="s">
        <v>31</v>
      </c>
      <c r="C87" s="19" t="s">
        <v>27</v>
      </c>
      <c r="D87" s="19" t="s">
        <v>26</v>
      </c>
      <c r="E87" s="19" t="n">
        <v>192</v>
      </c>
      <c r="F87" s="25" t="n">
        <v>296.21</v>
      </c>
      <c r="G87" s="25" t="n">
        <v>56872.22</v>
      </c>
      <c r="H87" s="25" t="n">
        <v>25592.5</v>
      </c>
      <c r="I87" s="25" t="n">
        <v>31279.72</v>
      </c>
      <c r="J87" s="21" t="n">
        <f aca="false">I87/G87</f>
        <v>0.549999982416723</v>
      </c>
    </row>
    <row r="88" customFormat="false" ht="15" hidden="false" customHeight="true" outlineLevel="0" collapsed="false">
      <c r="A88" s="15" t="s">
        <v>44</v>
      </c>
      <c r="B88" s="15" t="s">
        <v>31</v>
      </c>
      <c r="C88" s="15" t="s">
        <v>29</v>
      </c>
      <c r="D88" s="15" t="s">
        <v>33</v>
      </c>
      <c r="E88" s="15" t="n">
        <v>50</v>
      </c>
      <c r="F88" s="24" t="n">
        <v>101.71</v>
      </c>
      <c r="G88" s="24" t="n">
        <v>5085.61</v>
      </c>
      <c r="H88" s="24" t="n">
        <v>3051.37</v>
      </c>
      <c r="I88" s="24" t="n">
        <v>2034.25</v>
      </c>
      <c r="J88" s="17" t="n">
        <f aca="false">I88/G88</f>
        <v>0.400001179799473</v>
      </c>
    </row>
    <row r="89" customFormat="false" ht="15" hidden="false" customHeight="true" outlineLevel="0" collapsed="false">
      <c r="A89" s="19" t="s">
        <v>44</v>
      </c>
      <c r="B89" s="19" t="s">
        <v>31</v>
      </c>
      <c r="C89" s="19" t="s">
        <v>30</v>
      </c>
      <c r="D89" s="19" t="s">
        <v>28</v>
      </c>
      <c r="E89" s="19" t="n">
        <v>168</v>
      </c>
      <c r="F89" s="25" t="n">
        <v>426.35</v>
      </c>
      <c r="G89" s="25" t="n">
        <v>71627.08</v>
      </c>
      <c r="H89" s="25" t="n">
        <v>28650.83</v>
      </c>
      <c r="I89" s="25" t="n">
        <v>42976.25</v>
      </c>
      <c r="J89" s="21" t="n">
        <f aca="false">I89/G89</f>
        <v>0.6000000279224</v>
      </c>
    </row>
    <row r="90" customFormat="false" ht="15" hidden="false" customHeight="true" outlineLevel="0" collapsed="false">
      <c r="A90" s="15" t="s">
        <v>44</v>
      </c>
      <c r="B90" s="15" t="s">
        <v>35</v>
      </c>
      <c r="C90" s="15" t="s">
        <v>25</v>
      </c>
      <c r="D90" s="15" t="s">
        <v>26</v>
      </c>
      <c r="E90" s="15" t="n">
        <v>127</v>
      </c>
      <c r="F90" s="24" t="n">
        <v>153.78</v>
      </c>
      <c r="G90" s="24" t="n">
        <v>19529.67</v>
      </c>
      <c r="H90" s="24" t="n">
        <v>10741.32</v>
      </c>
      <c r="I90" s="24" t="n">
        <v>8788.35</v>
      </c>
      <c r="J90" s="17" t="n">
        <f aca="false">I90/G90</f>
        <v>0.449999923193787</v>
      </c>
    </row>
    <row r="91" customFormat="false" ht="15" hidden="false" customHeight="true" outlineLevel="0" collapsed="false">
      <c r="A91" s="19" t="s">
        <v>44</v>
      </c>
      <c r="B91" s="19" t="s">
        <v>35</v>
      </c>
      <c r="C91" s="19" t="s">
        <v>27</v>
      </c>
      <c r="D91" s="19" t="s">
        <v>37</v>
      </c>
      <c r="E91" s="19" t="n">
        <v>86</v>
      </c>
      <c r="F91" s="25" t="n">
        <v>266.75</v>
      </c>
      <c r="G91" s="25" t="n">
        <v>22940.57</v>
      </c>
      <c r="H91" s="25" t="n">
        <v>10323.26</v>
      </c>
      <c r="I91" s="25" t="n">
        <v>12617.31</v>
      </c>
      <c r="J91" s="21" t="n">
        <f aca="false">I91/G91</f>
        <v>0.549999847431864</v>
      </c>
    </row>
    <row r="92" customFormat="false" ht="15" hidden="false" customHeight="true" outlineLevel="0" collapsed="false">
      <c r="A92" s="15" t="s">
        <v>44</v>
      </c>
      <c r="B92" s="15" t="s">
        <v>35</v>
      </c>
      <c r="C92" s="15" t="s">
        <v>29</v>
      </c>
      <c r="D92" s="15" t="s">
        <v>37</v>
      </c>
      <c r="E92" s="15" t="n">
        <v>81</v>
      </c>
      <c r="F92" s="24" t="n">
        <v>91.44</v>
      </c>
      <c r="G92" s="24" t="n">
        <v>7406.42</v>
      </c>
      <c r="H92" s="24" t="n">
        <v>4443.85</v>
      </c>
      <c r="I92" s="24" t="n">
        <v>2962.57</v>
      </c>
      <c r="J92" s="17" t="n">
        <f aca="false">I92/G92</f>
        <v>0.400000270035996</v>
      </c>
    </row>
    <row r="93" customFormat="false" ht="15" hidden="false" customHeight="true" outlineLevel="0" collapsed="false">
      <c r="A93" s="19" t="s">
        <v>44</v>
      </c>
      <c r="B93" s="19" t="s">
        <v>35</v>
      </c>
      <c r="C93" s="19" t="s">
        <v>30</v>
      </c>
      <c r="D93" s="19" t="s">
        <v>36</v>
      </c>
      <c r="E93" s="19" t="n">
        <v>191</v>
      </c>
      <c r="F93" s="25" t="n">
        <v>429.78</v>
      </c>
      <c r="G93" s="25" t="n">
        <v>82087.53</v>
      </c>
      <c r="H93" s="25" t="n">
        <v>32835.01</v>
      </c>
      <c r="I93" s="25" t="n">
        <v>49252.52</v>
      </c>
      <c r="J93" s="21" t="n">
        <f aca="false">I93/G93</f>
        <v>0.600000024364237</v>
      </c>
    </row>
    <row r="94" customFormat="false" ht="15" hidden="false" customHeight="true" outlineLevel="0" collapsed="false">
      <c r="A94" s="15" t="s">
        <v>44</v>
      </c>
      <c r="B94" s="15" t="s">
        <v>38</v>
      </c>
      <c r="C94" s="15" t="s">
        <v>25</v>
      </c>
      <c r="D94" s="15" t="s">
        <v>41</v>
      </c>
      <c r="E94" s="15" t="n">
        <v>100</v>
      </c>
      <c r="F94" s="24" t="n">
        <v>160.3</v>
      </c>
      <c r="G94" s="24" t="n">
        <v>16029.64</v>
      </c>
      <c r="H94" s="24" t="n">
        <v>8816.3</v>
      </c>
      <c r="I94" s="24" t="n">
        <v>7213.34</v>
      </c>
      <c r="J94" s="17" t="n">
        <f aca="false">I94/G94</f>
        <v>0.450000124768866</v>
      </c>
    </row>
    <row r="95" customFormat="false" ht="15" hidden="false" customHeight="true" outlineLevel="0" collapsed="false">
      <c r="A95" s="19" t="s">
        <v>44</v>
      </c>
      <c r="B95" s="19" t="s">
        <v>38</v>
      </c>
      <c r="C95" s="19" t="s">
        <v>27</v>
      </c>
      <c r="D95" s="19" t="s">
        <v>26</v>
      </c>
      <c r="E95" s="19" t="n">
        <v>22</v>
      </c>
      <c r="F95" s="25" t="n">
        <v>278.13</v>
      </c>
      <c r="G95" s="25" t="n">
        <v>6118.89</v>
      </c>
      <c r="H95" s="25" t="n">
        <v>2753.5</v>
      </c>
      <c r="I95" s="25" t="n">
        <v>3365.39</v>
      </c>
      <c r="J95" s="21" t="n">
        <f aca="false">I95/G95</f>
        <v>0.550000081714167</v>
      </c>
    </row>
    <row r="96" customFormat="false" ht="15" hidden="false" customHeight="true" outlineLevel="0" collapsed="false">
      <c r="A96" s="15" t="s">
        <v>44</v>
      </c>
      <c r="B96" s="15" t="s">
        <v>38</v>
      </c>
      <c r="C96" s="15" t="s">
        <v>29</v>
      </c>
      <c r="D96" s="15" t="s">
        <v>26</v>
      </c>
      <c r="E96" s="15" t="n">
        <v>38</v>
      </c>
      <c r="F96" s="24" t="n">
        <v>95.57</v>
      </c>
      <c r="G96" s="24" t="n">
        <v>3631.74</v>
      </c>
      <c r="H96" s="24" t="n">
        <v>2179.04</v>
      </c>
      <c r="I96" s="24" t="n">
        <v>1452.7</v>
      </c>
      <c r="J96" s="17" t="n">
        <f aca="false">I96/G96</f>
        <v>0.400001101400431</v>
      </c>
    </row>
    <row r="97" customFormat="false" ht="15" hidden="false" customHeight="true" outlineLevel="0" collapsed="false">
      <c r="A97" s="19" t="s">
        <v>44</v>
      </c>
      <c r="B97" s="19" t="s">
        <v>38</v>
      </c>
      <c r="C97" s="19" t="s">
        <v>30</v>
      </c>
      <c r="D97" s="19" t="s">
        <v>34</v>
      </c>
      <c r="E97" s="19" t="n">
        <v>53</v>
      </c>
      <c r="F97" s="25" t="n">
        <v>449.12</v>
      </c>
      <c r="G97" s="25" t="n">
        <v>23803.1</v>
      </c>
      <c r="H97" s="25" t="n">
        <v>9521.24</v>
      </c>
      <c r="I97" s="25" t="n">
        <v>14281.86</v>
      </c>
      <c r="J97" s="21" t="n">
        <f aca="false">I97/G97</f>
        <v>0.6</v>
      </c>
    </row>
    <row r="98" customFormat="false" ht="15" hidden="false" customHeight="true" outlineLevel="0" collapsed="false">
      <c r="A98" s="15" t="s">
        <v>45</v>
      </c>
      <c r="B98" s="15" t="s">
        <v>24</v>
      </c>
      <c r="C98" s="15" t="s">
        <v>25</v>
      </c>
      <c r="D98" s="15" t="s">
        <v>26</v>
      </c>
      <c r="E98" s="15" t="n">
        <v>82</v>
      </c>
      <c r="F98" s="24" t="n">
        <v>146.87</v>
      </c>
      <c r="G98" s="24" t="n">
        <v>12043.23</v>
      </c>
      <c r="H98" s="24" t="n">
        <v>6623.78</v>
      </c>
      <c r="I98" s="24" t="n">
        <v>5419.45</v>
      </c>
      <c r="J98" s="17" t="n">
        <f aca="false">I98/G98</f>
        <v>0.449999709380291</v>
      </c>
    </row>
    <row r="99" customFormat="false" ht="15" hidden="false" customHeight="true" outlineLevel="0" collapsed="false">
      <c r="A99" s="19" t="s">
        <v>45</v>
      </c>
      <c r="B99" s="19" t="s">
        <v>24</v>
      </c>
      <c r="C99" s="19" t="s">
        <v>27</v>
      </c>
      <c r="D99" s="19" t="s">
        <v>36</v>
      </c>
      <c r="E99" s="19" t="n">
        <v>132</v>
      </c>
      <c r="F99" s="25" t="n">
        <v>294.95</v>
      </c>
      <c r="G99" s="25" t="n">
        <v>38933.63</v>
      </c>
      <c r="H99" s="25" t="n">
        <v>17520.14</v>
      </c>
      <c r="I99" s="25" t="n">
        <v>21413.5</v>
      </c>
      <c r="J99" s="21" t="n">
        <f aca="false">I99/G99</f>
        <v>0.550000089896575</v>
      </c>
    </row>
    <row r="100" customFormat="false" ht="15" hidden="false" customHeight="true" outlineLevel="0" collapsed="false">
      <c r="A100" s="15" t="s">
        <v>45</v>
      </c>
      <c r="B100" s="15" t="s">
        <v>24</v>
      </c>
      <c r="C100" s="15" t="s">
        <v>29</v>
      </c>
      <c r="D100" s="15" t="s">
        <v>34</v>
      </c>
      <c r="E100" s="15" t="n">
        <v>176</v>
      </c>
      <c r="F100" s="24" t="n">
        <v>102.35</v>
      </c>
      <c r="G100" s="24" t="n">
        <v>18014.4</v>
      </c>
      <c r="H100" s="24" t="n">
        <v>10808.64</v>
      </c>
      <c r="I100" s="24" t="n">
        <v>7205.76</v>
      </c>
      <c r="J100" s="17" t="n">
        <f aca="false">I100/G100</f>
        <v>0.4</v>
      </c>
    </row>
    <row r="101" customFormat="false" ht="15" hidden="false" customHeight="true" outlineLevel="0" collapsed="false">
      <c r="A101" s="19" t="s">
        <v>45</v>
      </c>
      <c r="B101" s="19" t="s">
        <v>24</v>
      </c>
      <c r="C101" s="19" t="s">
        <v>30</v>
      </c>
      <c r="D101" s="19" t="s">
        <v>32</v>
      </c>
      <c r="E101" s="19" t="n">
        <v>190</v>
      </c>
      <c r="F101" s="25" t="n">
        <v>441.31</v>
      </c>
      <c r="G101" s="25" t="n">
        <v>83848.79</v>
      </c>
      <c r="H101" s="25" t="n">
        <v>33539.51</v>
      </c>
      <c r="I101" s="25" t="n">
        <v>50309.27</v>
      </c>
      <c r="J101" s="21" t="n">
        <f aca="false">I101/G101</f>
        <v>0.599999952295078</v>
      </c>
    </row>
    <row r="102" customFormat="false" ht="15" hidden="false" customHeight="true" outlineLevel="0" collapsed="false">
      <c r="A102" s="15" t="s">
        <v>45</v>
      </c>
      <c r="B102" s="15" t="s">
        <v>31</v>
      </c>
      <c r="C102" s="15" t="s">
        <v>25</v>
      </c>
      <c r="D102" s="15" t="s">
        <v>34</v>
      </c>
      <c r="E102" s="15" t="n">
        <v>189</v>
      </c>
      <c r="F102" s="24" t="n">
        <v>140.49</v>
      </c>
      <c r="G102" s="24" t="n">
        <v>26551.87</v>
      </c>
      <c r="H102" s="24" t="n">
        <v>14603.53</v>
      </c>
      <c r="I102" s="24" t="n">
        <v>11948.34</v>
      </c>
      <c r="J102" s="17" t="n">
        <f aca="false">I102/G102</f>
        <v>0.449999943506804</v>
      </c>
    </row>
    <row r="103" customFormat="false" ht="15" hidden="false" customHeight="true" outlineLevel="0" collapsed="false">
      <c r="A103" s="19" t="s">
        <v>45</v>
      </c>
      <c r="B103" s="19" t="s">
        <v>31</v>
      </c>
      <c r="C103" s="19" t="s">
        <v>27</v>
      </c>
      <c r="D103" s="19" t="s">
        <v>36</v>
      </c>
      <c r="E103" s="19" t="n">
        <v>87</v>
      </c>
      <c r="F103" s="25" t="n">
        <v>262.77</v>
      </c>
      <c r="G103" s="25" t="n">
        <v>22861.09</v>
      </c>
      <c r="H103" s="25" t="n">
        <v>10287.49</v>
      </c>
      <c r="I103" s="25" t="n">
        <v>12573.6</v>
      </c>
      <c r="J103" s="21" t="n">
        <f aca="false">I103/G103</f>
        <v>0.550000021871223</v>
      </c>
    </row>
    <row r="104" customFormat="false" ht="15" hidden="false" customHeight="true" outlineLevel="0" collapsed="false">
      <c r="A104" s="15" t="s">
        <v>45</v>
      </c>
      <c r="B104" s="15" t="s">
        <v>31</v>
      </c>
      <c r="C104" s="15" t="s">
        <v>29</v>
      </c>
      <c r="D104" s="15" t="s">
        <v>26</v>
      </c>
      <c r="E104" s="15" t="n">
        <v>161</v>
      </c>
      <c r="F104" s="24" t="n">
        <v>89.76</v>
      </c>
      <c r="G104" s="24" t="n">
        <v>14451.81</v>
      </c>
      <c r="H104" s="24" t="n">
        <v>8671.09</v>
      </c>
      <c r="I104" s="24" t="n">
        <v>5780.72</v>
      </c>
      <c r="J104" s="17" t="n">
        <f aca="false">I104/G104</f>
        <v>0.399999723218061</v>
      </c>
    </row>
    <row r="105" customFormat="false" ht="15" hidden="false" customHeight="true" outlineLevel="0" collapsed="false">
      <c r="A105" s="19" t="s">
        <v>45</v>
      </c>
      <c r="B105" s="19" t="s">
        <v>31</v>
      </c>
      <c r="C105" s="19" t="s">
        <v>30</v>
      </c>
      <c r="D105" s="19" t="s">
        <v>34</v>
      </c>
      <c r="E105" s="19" t="n">
        <v>174</v>
      </c>
      <c r="F105" s="25" t="n">
        <v>400.55</v>
      </c>
      <c r="G105" s="25" t="n">
        <v>69696.45</v>
      </c>
      <c r="H105" s="25" t="n">
        <v>27878.58</v>
      </c>
      <c r="I105" s="25" t="n">
        <v>41817.87</v>
      </c>
      <c r="J105" s="21" t="n">
        <f aca="false">I105/G105</f>
        <v>0.6</v>
      </c>
    </row>
    <row r="106" customFormat="false" ht="15" hidden="false" customHeight="true" outlineLevel="0" collapsed="false">
      <c r="A106" s="15" t="s">
        <v>45</v>
      </c>
      <c r="B106" s="15" t="s">
        <v>35</v>
      </c>
      <c r="C106" s="15" t="s">
        <v>25</v>
      </c>
      <c r="D106" s="15" t="s">
        <v>37</v>
      </c>
      <c r="E106" s="15" t="n">
        <v>72</v>
      </c>
      <c r="F106" s="24" t="n">
        <v>154.5</v>
      </c>
      <c r="G106" s="24" t="n">
        <v>11124</v>
      </c>
      <c r="H106" s="24" t="n">
        <v>6118.2</v>
      </c>
      <c r="I106" s="24" t="n">
        <v>5005.8</v>
      </c>
      <c r="J106" s="17" t="n">
        <f aca="false">I106/G106</f>
        <v>0.45</v>
      </c>
    </row>
    <row r="107" customFormat="false" ht="15" hidden="false" customHeight="true" outlineLevel="0" collapsed="false">
      <c r="A107" s="19" t="s">
        <v>45</v>
      </c>
      <c r="B107" s="19" t="s">
        <v>35</v>
      </c>
      <c r="C107" s="19" t="s">
        <v>27</v>
      </c>
      <c r="D107" s="19" t="s">
        <v>34</v>
      </c>
      <c r="E107" s="19" t="n">
        <v>149</v>
      </c>
      <c r="F107" s="25" t="n">
        <v>279.49</v>
      </c>
      <c r="G107" s="25" t="n">
        <v>41643.45</v>
      </c>
      <c r="H107" s="25" t="n">
        <v>18739.55</v>
      </c>
      <c r="I107" s="25" t="n">
        <v>22903.9</v>
      </c>
      <c r="J107" s="21" t="n">
        <f aca="false">I107/G107</f>
        <v>0.550000060033451</v>
      </c>
    </row>
    <row r="108" customFormat="false" ht="15" hidden="false" customHeight="true" outlineLevel="0" collapsed="false">
      <c r="A108" s="15" t="s">
        <v>45</v>
      </c>
      <c r="B108" s="15" t="s">
        <v>35</v>
      </c>
      <c r="C108" s="15" t="s">
        <v>29</v>
      </c>
      <c r="D108" s="15" t="s">
        <v>32</v>
      </c>
      <c r="E108" s="15" t="n">
        <v>43</v>
      </c>
      <c r="F108" s="24" t="n">
        <v>97.04</v>
      </c>
      <c r="G108" s="24" t="n">
        <v>4172.77</v>
      </c>
      <c r="H108" s="24" t="n">
        <v>2503.66</v>
      </c>
      <c r="I108" s="24" t="n">
        <v>1669.11</v>
      </c>
      <c r="J108" s="17" t="n">
        <f aca="false">I108/G108</f>
        <v>0.400000479297924</v>
      </c>
    </row>
    <row r="109" customFormat="false" ht="15" hidden="false" customHeight="true" outlineLevel="0" collapsed="false">
      <c r="A109" s="19" t="s">
        <v>45</v>
      </c>
      <c r="B109" s="19" t="s">
        <v>35</v>
      </c>
      <c r="C109" s="19" t="s">
        <v>30</v>
      </c>
      <c r="D109" s="19" t="s">
        <v>34</v>
      </c>
      <c r="E109" s="19" t="n">
        <v>31</v>
      </c>
      <c r="F109" s="25" t="n">
        <v>386.64</v>
      </c>
      <c r="G109" s="25" t="n">
        <v>11985.79</v>
      </c>
      <c r="H109" s="25" t="n">
        <v>4794.31</v>
      </c>
      <c r="I109" s="25" t="n">
        <v>7191.47</v>
      </c>
      <c r="J109" s="21" t="n">
        <f aca="false">I109/G109</f>
        <v>0.599999666271477</v>
      </c>
    </row>
    <row r="110" customFormat="false" ht="15" hidden="false" customHeight="true" outlineLevel="0" collapsed="false">
      <c r="A110" s="15" t="s">
        <v>45</v>
      </c>
      <c r="B110" s="15" t="s">
        <v>38</v>
      </c>
      <c r="C110" s="15" t="s">
        <v>25</v>
      </c>
      <c r="D110" s="15" t="s">
        <v>36</v>
      </c>
      <c r="E110" s="15" t="n">
        <v>183</v>
      </c>
      <c r="F110" s="24" t="n">
        <v>161.52</v>
      </c>
      <c r="G110" s="24" t="n">
        <v>29557.27</v>
      </c>
      <c r="H110" s="24" t="n">
        <v>16256.5</v>
      </c>
      <c r="I110" s="24" t="n">
        <v>13300.77</v>
      </c>
      <c r="J110" s="17" t="n">
        <f aca="false">I110/G110</f>
        <v>0.449999949251064</v>
      </c>
    </row>
    <row r="111" customFormat="false" ht="15" hidden="false" customHeight="true" outlineLevel="0" collapsed="false">
      <c r="A111" s="19" t="s">
        <v>45</v>
      </c>
      <c r="B111" s="19" t="s">
        <v>38</v>
      </c>
      <c r="C111" s="19" t="s">
        <v>27</v>
      </c>
      <c r="D111" s="19" t="s">
        <v>36</v>
      </c>
      <c r="E111" s="19" t="n">
        <v>133</v>
      </c>
      <c r="F111" s="25" t="n">
        <v>282.32</v>
      </c>
      <c r="G111" s="25" t="n">
        <v>37547.93</v>
      </c>
      <c r="H111" s="25" t="n">
        <v>16896.57</v>
      </c>
      <c r="I111" s="25" t="n">
        <v>20651.36</v>
      </c>
      <c r="J111" s="21" t="n">
        <f aca="false">I111/G111</f>
        <v>0.54999996005106</v>
      </c>
    </row>
    <row r="112" customFormat="false" ht="15" hidden="false" customHeight="true" outlineLevel="0" collapsed="false">
      <c r="A112" s="15" t="s">
        <v>45</v>
      </c>
      <c r="B112" s="15" t="s">
        <v>38</v>
      </c>
      <c r="C112" s="15" t="s">
        <v>29</v>
      </c>
      <c r="D112" s="15" t="s">
        <v>33</v>
      </c>
      <c r="E112" s="15" t="n">
        <v>163</v>
      </c>
      <c r="F112" s="24" t="n">
        <v>87.55</v>
      </c>
      <c r="G112" s="24" t="n">
        <v>14270.16</v>
      </c>
      <c r="H112" s="24" t="n">
        <v>8562.09</v>
      </c>
      <c r="I112" s="24" t="n">
        <v>5708.06</v>
      </c>
      <c r="J112" s="17" t="n">
        <f aca="false">I112/G112</f>
        <v>0.399999719694804</v>
      </c>
    </row>
    <row r="113" customFormat="false" ht="15" hidden="false" customHeight="true" outlineLevel="0" collapsed="false">
      <c r="A113" s="19" t="s">
        <v>45</v>
      </c>
      <c r="B113" s="19" t="s">
        <v>38</v>
      </c>
      <c r="C113" s="19" t="s">
        <v>30</v>
      </c>
      <c r="D113" s="19" t="s">
        <v>26</v>
      </c>
      <c r="E113" s="19" t="n">
        <v>196</v>
      </c>
      <c r="F113" s="25" t="n">
        <v>447.14</v>
      </c>
      <c r="G113" s="25" t="n">
        <v>87640.22</v>
      </c>
      <c r="H113" s="25" t="n">
        <v>35056.09</v>
      </c>
      <c r="I113" s="25" t="n">
        <v>52584.13</v>
      </c>
      <c r="J113" s="21" t="n">
        <f aca="false">I113/G113</f>
        <v>0.599999977179427</v>
      </c>
    </row>
    <row r="114" customFormat="false" ht="15" hidden="false" customHeight="true" outlineLevel="0" collapsed="false">
      <c r="A114" s="15" t="s">
        <v>46</v>
      </c>
      <c r="B114" s="15" t="s">
        <v>24</v>
      </c>
      <c r="C114" s="15" t="s">
        <v>25</v>
      </c>
      <c r="D114" s="15" t="s">
        <v>32</v>
      </c>
      <c r="E114" s="15" t="n">
        <v>114</v>
      </c>
      <c r="F114" s="24" t="n">
        <v>151.98</v>
      </c>
      <c r="G114" s="24" t="n">
        <v>17325.75</v>
      </c>
      <c r="H114" s="24" t="n">
        <v>9529.16</v>
      </c>
      <c r="I114" s="24" t="n">
        <v>7796.59</v>
      </c>
      <c r="J114" s="17" t="n">
        <f aca="false">I114/G114</f>
        <v>0.450000144293898</v>
      </c>
    </row>
    <row r="115" customFormat="false" ht="15" hidden="false" customHeight="true" outlineLevel="0" collapsed="false">
      <c r="A115" s="19" t="s">
        <v>46</v>
      </c>
      <c r="B115" s="19" t="s">
        <v>24</v>
      </c>
      <c r="C115" s="19" t="s">
        <v>27</v>
      </c>
      <c r="D115" s="19" t="s">
        <v>36</v>
      </c>
      <c r="E115" s="19" t="n">
        <v>130</v>
      </c>
      <c r="F115" s="25" t="n">
        <v>263.31</v>
      </c>
      <c r="G115" s="25" t="n">
        <v>34230.24</v>
      </c>
      <c r="H115" s="25" t="n">
        <v>15403.61</v>
      </c>
      <c r="I115" s="25" t="n">
        <v>18826.63</v>
      </c>
      <c r="J115" s="21" t="n">
        <f aca="false">I115/G115</f>
        <v>0.54999994157213</v>
      </c>
    </row>
    <row r="116" customFormat="false" ht="15" hidden="false" customHeight="true" outlineLevel="0" collapsed="false">
      <c r="A116" s="15" t="s">
        <v>46</v>
      </c>
      <c r="B116" s="15" t="s">
        <v>24</v>
      </c>
      <c r="C116" s="15" t="s">
        <v>29</v>
      </c>
      <c r="D116" s="15" t="s">
        <v>34</v>
      </c>
      <c r="E116" s="15" t="n">
        <v>113</v>
      </c>
      <c r="F116" s="24" t="n">
        <v>101.06</v>
      </c>
      <c r="G116" s="24" t="n">
        <v>11420.29</v>
      </c>
      <c r="H116" s="24" t="n">
        <v>6852.17</v>
      </c>
      <c r="I116" s="24" t="n">
        <v>4568.12</v>
      </c>
      <c r="J116" s="17" t="n">
        <f aca="false">I116/G116</f>
        <v>0.400000350253803</v>
      </c>
    </row>
    <row r="117" customFormat="false" ht="15" hidden="false" customHeight="true" outlineLevel="0" collapsed="false">
      <c r="A117" s="19" t="s">
        <v>46</v>
      </c>
      <c r="B117" s="19" t="s">
        <v>24</v>
      </c>
      <c r="C117" s="19" t="s">
        <v>30</v>
      </c>
      <c r="D117" s="19" t="s">
        <v>32</v>
      </c>
      <c r="E117" s="19" t="n">
        <v>111</v>
      </c>
      <c r="F117" s="25" t="n">
        <v>400.52</v>
      </c>
      <c r="G117" s="25" t="n">
        <v>44457.4</v>
      </c>
      <c r="H117" s="25" t="n">
        <v>17782.96</v>
      </c>
      <c r="I117" s="25" t="n">
        <v>26674.44</v>
      </c>
      <c r="J117" s="21" t="n">
        <f aca="false">I117/G117</f>
        <v>0.6</v>
      </c>
    </row>
    <row r="118" customFormat="false" ht="15" hidden="false" customHeight="true" outlineLevel="0" collapsed="false">
      <c r="A118" s="15" t="s">
        <v>46</v>
      </c>
      <c r="B118" s="15" t="s">
        <v>31</v>
      </c>
      <c r="C118" s="15" t="s">
        <v>25</v>
      </c>
      <c r="D118" s="15" t="s">
        <v>28</v>
      </c>
      <c r="E118" s="15" t="n">
        <v>190</v>
      </c>
      <c r="F118" s="24" t="n">
        <v>140.47</v>
      </c>
      <c r="G118" s="24" t="n">
        <v>26688.74</v>
      </c>
      <c r="H118" s="24" t="n">
        <v>14678.81</v>
      </c>
      <c r="I118" s="24" t="n">
        <v>12009.93</v>
      </c>
      <c r="J118" s="17" t="n">
        <f aca="false">I118/G118</f>
        <v>0.449999887593045</v>
      </c>
    </row>
    <row r="119" customFormat="false" ht="15" hidden="false" customHeight="true" outlineLevel="0" collapsed="false">
      <c r="A119" s="19" t="s">
        <v>46</v>
      </c>
      <c r="B119" s="19" t="s">
        <v>31</v>
      </c>
      <c r="C119" s="19" t="s">
        <v>27</v>
      </c>
      <c r="D119" s="19" t="s">
        <v>33</v>
      </c>
      <c r="E119" s="19" t="n">
        <v>178</v>
      </c>
      <c r="F119" s="25" t="n">
        <v>291.18</v>
      </c>
      <c r="G119" s="25" t="n">
        <v>51829.43</v>
      </c>
      <c r="H119" s="25" t="n">
        <v>23323.25</v>
      </c>
      <c r="I119" s="25" t="n">
        <v>28506.19</v>
      </c>
      <c r="J119" s="21" t="n">
        <f aca="false">I119/G119</f>
        <v>0.550000067529201</v>
      </c>
    </row>
    <row r="120" customFormat="false" ht="15" hidden="false" customHeight="true" outlineLevel="0" collapsed="false">
      <c r="A120" s="15" t="s">
        <v>46</v>
      </c>
      <c r="B120" s="15" t="s">
        <v>31</v>
      </c>
      <c r="C120" s="15" t="s">
        <v>29</v>
      </c>
      <c r="D120" s="15" t="s">
        <v>28</v>
      </c>
      <c r="E120" s="15" t="n">
        <v>61</v>
      </c>
      <c r="F120" s="24" t="n">
        <v>102.24</v>
      </c>
      <c r="G120" s="24" t="n">
        <v>6236.54</v>
      </c>
      <c r="H120" s="24" t="n">
        <v>3741.92</v>
      </c>
      <c r="I120" s="24" t="n">
        <v>2494.62</v>
      </c>
      <c r="J120" s="17" t="n">
        <f aca="false">I120/G120</f>
        <v>0.400000641381279</v>
      </c>
    </row>
    <row r="121" customFormat="false" ht="15" hidden="false" customHeight="true" outlineLevel="0" collapsed="false">
      <c r="A121" s="19" t="s">
        <v>46</v>
      </c>
      <c r="B121" s="19" t="s">
        <v>31</v>
      </c>
      <c r="C121" s="19" t="s">
        <v>30</v>
      </c>
      <c r="D121" s="19" t="s">
        <v>36</v>
      </c>
      <c r="E121" s="19" t="n">
        <v>125</v>
      </c>
      <c r="F121" s="25" t="n">
        <v>388.07</v>
      </c>
      <c r="G121" s="25" t="n">
        <v>48508.21</v>
      </c>
      <c r="H121" s="25" t="n">
        <v>19403.28</v>
      </c>
      <c r="I121" s="25" t="n">
        <v>29104.92</v>
      </c>
      <c r="J121" s="21" t="n">
        <f aca="false">I121/G121</f>
        <v>0.599999876309598</v>
      </c>
    </row>
    <row r="122" customFormat="false" ht="15" hidden="false" customHeight="true" outlineLevel="0" collapsed="false">
      <c r="A122" s="15" t="s">
        <v>46</v>
      </c>
      <c r="B122" s="15" t="s">
        <v>35</v>
      </c>
      <c r="C122" s="15" t="s">
        <v>25</v>
      </c>
      <c r="D122" s="15" t="s">
        <v>37</v>
      </c>
      <c r="E122" s="15" t="n">
        <v>125</v>
      </c>
      <c r="F122" s="24" t="n">
        <v>157.25</v>
      </c>
      <c r="G122" s="24" t="n">
        <v>19656.71</v>
      </c>
      <c r="H122" s="24" t="n">
        <v>10811.19</v>
      </c>
      <c r="I122" s="24" t="n">
        <v>8845.52</v>
      </c>
      <c r="J122" s="17" t="n">
        <f aca="false">I122/G122</f>
        <v>0.450000025436607</v>
      </c>
    </row>
    <row r="123" customFormat="false" ht="15" hidden="false" customHeight="true" outlineLevel="0" collapsed="false">
      <c r="A123" s="19" t="s">
        <v>46</v>
      </c>
      <c r="B123" s="19" t="s">
        <v>35</v>
      </c>
      <c r="C123" s="19" t="s">
        <v>27</v>
      </c>
      <c r="D123" s="19" t="s">
        <v>28</v>
      </c>
      <c r="E123" s="19" t="n">
        <v>88</v>
      </c>
      <c r="F123" s="25" t="n">
        <v>264.73</v>
      </c>
      <c r="G123" s="25" t="n">
        <v>23296.42</v>
      </c>
      <c r="H123" s="25" t="n">
        <v>10483.39</v>
      </c>
      <c r="I123" s="25" t="n">
        <v>12813.03</v>
      </c>
      <c r="J123" s="21" t="n">
        <f aca="false">I123/G123</f>
        <v>0.54999995707495</v>
      </c>
    </row>
    <row r="124" customFormat="false" ht="15" hidden="false" customHeight="true" outlineLevel="0" collapsed="false">
      <c r="A124" s="15" t="s">
        <v>46</v>
      </c>
      <c r="B124" s="15" t="s">
        <v>35</v>
      </c>
      <c r="C124" s="15" t="s">
        <v>29</v>
      </c>
      <c r="D124" s="15" t="s">
        <v>26</v>
      </c>
      <c r="E124" s="15" t="n">
        <v>117</v>
      </c>
      <c r="F124" s="24" t="n">
        <v>100.66</v>
      </c>
      <c r="G124" s="24" t="n">
        <v>11776.86</v>
      </c>
      <c r="H124" s="24" t="n">
        <v>7066.12</v>
      </c>
      <c r="I124" s="24" t="n">
        <v>4710.74</v>
      </c>
      <c r="J124" s="17" t="n">
        <f aca="false">I124/G124</f>
        <v>0.399999660350891</v>
      </c>
    </row>
    <row r="125" customFormat="false" ht="15" hidden="false" customHeight="true" outlineLevel="0" collapsed="false">
      <c r="A125" s="19" t="s">
        <v>46</v>
      </c>
      <c r="B125" s="19" t="s">
        <v>35</v>
      </c>
      <c r="C125" s="19" t="s">
        <v>30</v>
      </c>
      <c r="D125" s="19" t="s">
        <v>41</v>
      </c>
      <c r="E125" s="19" t="n">
        <v>76</v>
      </c>
      <c r="F125" s="25" t="n">
        <v>399.81</v>
      </c>
      <c r="G125" s="25" t="n">
        <v>30385.66</v>
      </c>
      <c r="H125" s="25" t="n">
        <v>12154.26</v>
      </c>
      <c r="I125" s="25" t="n">
        <v>18231.4</v>
      </c>
      <c r="J125" s="21" t="n">
        <f aca="false">I125/G125</f>
        <v>0.600000131641044</v>
      </c>
    </row>
    <row r="126" customFormat="false" ht="15" hidden="false" customHeight="true" outlineLevel="0" collapsed="false">
      <c r="A126" s="15" t="s">
        <v>46</v>
      </c>
      <c r="B126" s="15" t="s">
        <v>38</v>
      </c>
      <c r="C126" s="15" t="s">
        <v>25</v>
      </c>
      <c r="D126" s="15" t="s">
        <v>41</v>
      </c>
      <c r="E126" s="15" t="n">
        <v>109</v>
      </c>
      <c r="F126" s="24" t="n">
        <v>145.32</v>
      </c>
      <c r="G126" s="24" t="n">
        <v>15840.38</v>
      </c>
      <c r="H126" s="24" t="n">
        <v>8712.21</v>
      </c>
      <c r="I126" s="24" t="n">
        <v>7128.17</v>
      </c>
      <c r="J126" s="17" t="n">
        <f aca="false">I126/G126</f>
        <v>0.449999936870201</v>
      </c>
    </row>
    <row r="127" customFormat="false" ht="15" hidden="false" customHeight="true" outlineLevel="0" collapsed="false">
      <c r="A127" s="19" t="s">
        <v>46</v>
      </c>
      <c r="B127" s="19" t="s">
        <v>38</v>
      </c>
      <c r="C127" s="19" t="s">
        <v>27</v>
      </c>
      <c r="D127" s="19" t="s">
        <v>28</v>
      </c>
      <c r="E127" s="19" t="n">
        <v>77</v>
      </c>
      <c r="F127" s="25" t="n">
        <v>258.66</v>
      </c>
      <c r="G127" s="25" t="n">
        <v>19916.83</v>
      </c>
      <c r="H127" s="25" t="n">
        <v>8962.57</v>
      </c>
      <c r="I127" s="25" t="n">
        <v>10954.26</v>
      </c>
      <c r="J127" s="21" t="n">
        <f aca="false">I127/G127</f>
        <v>0.550000175730776</v>
      </c>
    </row>
    <row r="128" customFormat="false" ht="15" hidden="false" customHeight="true" outlineLevel="0" collapsed="false">
      <c r="A128" s="15" t="s">
        <v>46</v>
      </c>
      <c r="B128" s="15" t="s">
        <v>38</v>
      </c>
      <c r="C128" s="15" t="s">
        <v>29</v>
      </c>
      <c r="D128" s="15" t="s">
        <v>28</v>
      </c>
      <c r="E128" s="15" t="n">
        <v>122</v>
      </c>
      <c r="F128" s="24" t="n">
        <v>92.39</v>
      </c>
      <c r="G128" s="24" t="n">
        <v>11271.53</v>
      </c>
      <c r="H128" s="24" t="n">
        <v>6762.92</v>
      </c>
      <c r="I128" s="24" t="n">
        <v>4508.61</v>
      </c>
      <c r="J128" s="17" t="n">
        <f aca="false">I128/G128</f>
        <v>0.399999822561799</v>
      </c>
    </row>
    <row r="129" customFormat="false" ht="15" hidden="false" customHeight="true" outlineLevel="0" collapsed="false">
      <c r="A129" s="19" t="s">
        <v>46</v>
      </c>
      <c r="B129" s="19" t="s">
        <v>38</v>
      </c>
      <c r="C129" s="19" t="s">
        <v>30</v>
      </c>
      <c r="D129" s="19" t="s">
        <v>26</v>
      </c>
      <c r="E129" s="19" t="n">
        <v>91</v>
      </c>
      <c r="F129" s="25" t="n">
        <v>410</v>
      </c>
      <c r="G129" s="25" t="n">
        <v>37309.73</v>
      </c>
      <c r="H129" s="25" t="n">
        <v>14923.89</v>
      </c>
      <c r="I129" s="25" t="n">
        <v>22385.84</v>
      </c>
      <c r="J129" s="21" t="n">
        <f aca="false">I129/G129</f>
        <v>0.60000005360532</v>
      </c>
    </row>
    <row r="130" customFormat="false" ht="15" hidden="false" customHeight="true" outlineLevel="0" collapsed="false">
      <c r="A130" s="15" t="s">
        <v>47</v>
      </c>
      <c r="B130" s="15" t="s">
        <v>24</v>
      </c>
      <c r="C130" s="15" t="s">
        <v>25</v>
      </c>
      <c r="D130" s="15" t="s">
        <v>33</v>
      </c>
      <c r="E130" s="15" t="n">
        <v>193</v>
      </c>
      <c r="F130" s="24" t="n">
        <v>161.55</v>
      </c>
      <c r="G130" s="24" t="n">
        <v>31178.69</v>
      </c>
      <c r="H130" s="24" t="n">
        <v>17148.28</v>
      </c>
      <c r="I130" s="24" t="n">
        <v>14030.41</v>
      </c>
      <c r="J130" s="17" t="n">
        <f aca="false">I130/G130</f>
        <v>0.449999983963406</v>
      </c>
    </row>
    <row r="131" customFormat="false" ht="15" hidden="false" customHeight="true" outlineLevel="0" collapsed="false">
      <c r="A131" s="19" t="s">
        <v>47</v>
      </c>
      <c r="B131" s="19" t="s">
        <v>24</v>
      </c>
      <c r="C131" s="19" t="s">
        <v>27</v>
      </c>
      <c r="D131" s="19" t="s">
        <v>37</v>
      </c>
      <c r="E131" s="19" t="n">
        <v>27</v>
      </c>
      <c r="F131" s="25" t="n">
        <v>262.77</v>
      </c>
      <c r="G131" s="25" t="n">
        <v>7094.72</v>
      </c>
      <c r="H131" s="25" t="n">
        <v>3192.62</v>
      </c>
      <c r="I131" s="25" t="n">
        <v>3902.09</v>
      </c>
      <c r="J131" s="21" t="n">
        <f aca="false">I131/G131</f>
        <v>0.549999154300663</v>
      </c>
    </row>
    <row r="132" customFormat="false" ht="15" hidden="false" customHeight="true" outlineLevel="0" collapsed="false">
      <c r="A132" s="15" t="s">
        <v>47</v>
      </c>
      <c r="B132" s="15" t="s">
        <v>24</v>
      </c>
      <c r="C132" s="15" t="s">
        <v>29</v>
      </c>
      <c r="D132" s="15" t="s">
        <v>34</v>
      </c>
      <c r="E132" s="15" t="n">
        <v>65</v>
      </c>
      <c r="F132" s="24" t="n">
        <v>96.22</v>
      </c>
      <c r="G132" s="24" t="n">
        <v>6254.62</v>
      </c>
      <c r="H132" s="24" t="n">
        <v>3752.77</v>
      </c>
      <c r="I132" s="24" t="n">
        <v>2501.85</v>
      </c>
      <c r="J132" s="17" t="n">
        <f aca="false">I132/G132</f>
        <v>0.400000319763631</v>
      </c>
    </row>
    <row r="133" customFormat="false" ht="15" hidden="false" customHeight="true" outlineLevel="0" collapsed="false">
      <c r="A133" s="19" t="s">
        <v>47</v>
      </c>
      <c r="B133" s="19" t="s">
        <v>24</v>
      </c>
      <c r="C133" s="19" t="s">
        <v>30</v>
      </c>
      <c r="D133" s="19" t="s">
        <v>34</v>
      </c>
      <c r="E133" s="19" t="n">
        <v>29</v>
      </c>
      <c r="F133" s="25" t="n">
        <v>393.68</v>
      </c>
      <c r="G133" s="25" t="n">
        <v>11416.85</v>
      </c>
      <c r="H133" s="25" t="n">
        <v>4566.74</v>
      </c>
      <c r="I133" s="25" t="n">
        <v>6850.11</v>
      </c>
      <c r="J133" s="21" t="n">
        <f aca="false">I133/G133</f>
        <v>0.6</v>
      </c>
    </row>
    <row r="134" customFormat="false" ht="15" hidden="false" customHeight="true" outlineLevel="0" collapsed="false">
      <c r="A134" s="15" t="s">
        <v>47</v>
      </c>
      <c r="B134" s="15" t="s">
        <v>31</v>
      </c>
      <c r="C134" s="15" t="s">
        <v>25</v>
      </c>
      <c r="D134" s="15" t="s">
        <v>33</v>
      </c>
      <c r="E134" s="15" t="n">
        <v>108</v>
      </c>
      <c r="F134" s="24" t="n">
        <v>155.49</v>
      </c>
      <c r="G134" s="24" t="n">
        <v>16792.39</v>
      </c>
      <c r="H134" s="24" t="n">
        <v>9235.81</v>
      </c>
      <c r="I134" s="24" t="n">
        <v>7556.57</v>
      </c>
      <c r="J134" s="17" t="n">
        <f aca="false">I134/G134</f>
        <v>0.449999672470685</v>
      </c>
    </row>
    <row r="135" customFormat="false" ht="15" hidden="false" customHeight="true" outlineLevel="0" collapsed="false">
      <c r="A135" s="19" t="s">
        <v>47</v>
      </c>
      <c r="B135" s="19" t="s">
        <v>31</v>
      </c>
      <c r="C135" s="19" t="s">
        <v>27</v>
      </c>
      <c r="D135" s="19" t="s">
        <v>37</v>
      </c>
      <c r="E135" s="19" t="n">
        <v>131</v>
      </c>
      <c r="F135" s="25" t="n">
        <v>284.76</v>
      </c>
      <c r="G135" s="25" t="n">
        <v>37303.32</v>
      </c>
      <c r="H135" s="25" t="n">
        <v>16786.49</v>
      </c>
      <c r="I135" s="25" t="n">
        <v>20516.83</v>
      </c>
      <c r="J135" s="21" t="n">
        <f aca="false">I135/G135</f>
        <v>0.550000107229062</v>
      </c>
    </row>
    <row r="136" customFormat="false" ht="15" hidden="false" customHeight="true" outlineLevel="0" collapsed="false">
      <c r="A136" s="15" t="s">
        <v>47</v>
      </c>
      <c r="B136" s="15" t="s">
        <v>31</v>
      </c>
      <c r="C136" s="15" t="s">
        <v>29</v>
      </c>
      <c r="D136" s="15" t="s">
        <v>26</v>
      </c>
      <c r="E136" s="15" t="n">
        <v>118</v>
      </c>
      <c r="F136" s="24" t="n">
        <v>101.07</v>
      </c>
      <c r="G136" s="24" t="n">
        <v>11926.55</v>
      </c>
      <c r="H136" s="24" t="n">
        <v>7155.93</v>
      </c>
      <c r="I136" s="24" t="n">
        <v>4770.62</v>
      </c>
      <c r="J136" s="17" t="n">
        <f aca="false">I136/G136</f>
        <v>0.4</v>
      </c>
    </row>
    <row r="137" customFormat="false" ht="15" hidden="false" customHeight="true" outlineLevel="0" collapsed="false">
      <c r="A137" s="19" t="s">
        <v>47</v>
      </c>
      <c r="B137" s="19" t="s">
        <v>31</v>
      </c>
      <c r="C137" s="19" t="s">
        <v>30</v>
      </c>
      <c r="D137" s="19" t="s">
        <v>28</v>
      </c>
      <c r="E137" s="19" t="n">
        <v>85</v>
      </c>
      <c r="F137" s="25" t="n">
        <v>389.38</v>
      </c>
      <c r="G137" s="25" t="n">
        <v>33097.54</v>
      </c>
      <c r="H137" s="25" t="n">
        <v>13239.01</v>
      </c>
      <c r="I137" s="25" t="n">
        <v>19858.52</v>
      </c>
      <c r="J137" s="21" t="n">
        <f aca="false">I137/G137</f>
        <v>0.599999879145097</v>
      </c>
    </row>
    <row r="138" customFormat="false" ht="15" hidden="false" customHeight="true" outlineLevel="0" collapsed="false">
      <c r="A138" s="15" t="s">
        <v>47</v>
      </c>
      <c r="B138" s="15" t="s">
        <v>35</v>
      </c>
      <c r="C138" s="15" t="s">
        <v>25</v>
      </c>
      <c r="D138" s="15" t="s">
        <v>33</v>
      </c>
      <c r="E138" s="15" t="n">
        <v>20</v>
      </c>
      <c r="F138" s="24" t="n">
        <v>150.48</v>
      </c>
      <c r="G138" s="24" t="n">
        <v>3009.56</v>
      </c>
      <c r="H138" s="24" t="n">
        <v>1655.26</v>
      </c>
      <c r="I138" s="24" t="n">
        <v>1354.3</v>
      </c>
      <c r="J138" s="17" t="n">
        <f aca="false">I138/G138</f>
        <v>0.449999335451029</v>
      </c>
    </row>
    <row r="139" customFormat="false" ht="15" hidden="false" customHeight="true" outlineLevel="0" collapsed="false">
      <c r="A139" s="19" t="s">
        <v>47</v>
      </c>
      <c r="B139" s="19" t="s">
        <v>35</v>
      </c>
      <c r="C139" s="19" t="s">
        <v>27</v>
      </c>
      <c r="D139" s="19" t="s">
        <v>28</v>
      </c>
      <c r="E139" s="19" t="n">
        <v>113</v>
      </c>
      <c r="F139" s="25" t="n">
        <v>276.92</v>
      </c>
      <c r="G139" s="25" t="n">
        <v>31292.2</v>
      </c>
      <c r="H139" s="25" t="n">
        <v>14081.49</v>
      </c>
      <c r="I139" s="25" t="n">
        <v>17210.71</v>
      </c>
      <c r="J139" s="21" t="n">
        <f aca="false">I139/G139</f>
        <v>0.55</v>
      </c>
    </row>
    <row r="140" customFormat="false" ht="15" hidden="false" customHeight="true" outlineLevel="0" collapsed="false">
      <c r="A140" s="15" t="s">
        <v>47</v>
      </c>
      <c r="B140" s="15" t="s">
        <v>35</v>
      </c>
      <c r="C140" s="15" t="s">
        <v>29</v>
      </c>
      <c r="D140" s="15" t="s">
        <v>37</v>
      </c>
      <c r="E140" s="15" t="n">
        <v>179</v>
      </c>
      <c r="F140" s="24" t="n">
        <v>92.17</v>
      </c>
      <c r="G140" s="24" t="n">
        <v>16498.7</v>
      </c>
      <c r="H140" s="24" t="n">
        <v>9899.22</v>
      </c>
      <c r="I140" s="24" t="n">
        <v>6599.48</v>
      </c>
      <c r="J140" s="17" t="n">
        <f aca="false">I140/G140</f>
        <v>0.4</v>
      </c>
    </row>
    <row r="141" customFormat="false" ht="15" hidden="false" customHeight="true" outlineLevel="0" collapsed="false">
      <c r="A141" s="19" t="s">
        <v>47</v>
      </c>
      <c r="B141" s="19" t="s">
        <v>35</v>
      </c>
      <c r="C141" s="19" t="s">
        <v>30</v>
      </c>
      <c r="D141" s="19" t="s">
        <v>26</v>
      </c>
      <c r="E141" s="19" t="n">
        <v>96</v>
      </c>
      <c r="F141" s="25" t="n">
        <v>420.48</v>
      </c>
      <c r="G141" s="25" t="n">
        <v>40365.95</v>
      </c>
      <c r="H141" s="25" t="n">
        <v>16146.38</v>
      </c>
      <c r="I141" s="25" t="n">
        <v>24219.57</v>
      </c>
      <c r="J141" s="21" t="n">
        <f aca="false">I141/G141</f>
        <v>0.6</v>
      </c>
    </row>
    <row r="142" customFormat="false" ht="15" hidden="false" customHeight="true" outlineLevel="0" collapsed="false">
      <c r="A142" s="15" t="s">
        <v>47</v>
      </c>
      <c r="B142" s="15" t="s">
        <v>38</v>
      </c>
      <c r="C142" s="15" t="s">
        <v>25</v>
      </c>
      <c r="D142" s="15" t="s">
        <v>33</v>
      </c>
      <c r="E142" s="15" t="n">
        <v>103</v>
      </c>
      <c r="F142" s="24" t="n">
        <v>147.66</v>
      </c>
      <c r="G142" s="24" t="n">
        <v>15208.73</v>
      </c>
      <c r="H142" s="24" t="n">
        <v>8364.8</v>
      </c>
      <c r="I142" s="24" t="n">
        <v>6843.93</v>
      </c>
      <c r="J142" s="17" t="n">
        <f aca="false">I142/G142</f>
        <v>0.450000098627565</v>
      </c>
    </row>
    <row r="143" customFormat="false" ht="15" hidden="false" customHeight="true" outlineLevel="0" collapsed="false">
      <c r="A143" s="19" t="s">
        <v>47</v>
      </c>
      <c r="B143" s="19" t="s">
        <v>38</v>
      </c>
      <c r="C143" s="19" t="s">
        <v>27</v>
      </c>
      <c r="D143" s="19" t="s">
        <v>34</v>
      </c>
      <c r="E143" s="19" t="n">
        <v>161</v>
      </c>
      <c r="F143" s="25" t="n">
        <v>263.3</v>
      </c>
      <c r="G143" s="25" t="n">
        <v>42391.7</v>
      </c>
      <c r="H143" s="25" t="n">
        <v>19076.27</v>
      </c>
      <c r="I143" s="25" t="n">
        <v>23315.44</v>
      </c>
      <c r="J143" s="21" t="n">
        <f aca="false">I143/G143</f>
        <v>0.550000117947617</v>
      </c>
    </row>
    <row r="144" customFormat="false" ht="15" hidden="false" customHeight="true" outlineLevel="0" collapsed="false">
      <c r="A144" s="15" t="s">
        <v>47</v>
      </c>
      <c r="B144" s="15" t="s">
        <v>38</v>
      </c>
      <c r="C144" s="15" t="s">
        <v>29</v>
      </c>
      <c r="D144" s="15" t="s">
        <v>33</v>
      </c>
      <c r="E144" s="15" t="n">
        <v>190</v>
      </c>
      <c r="F144" s="24" t="n">
        <v>101.69</v>
      </c>
      <c r="G144" s="24" t="n">
        <v>19321.77</v>
      </c>
      <c r="H144" s="24" t="n">
        <v>11593.06</v>
      </c>
      <c r="I144" s="24" t="n">
        <v>7728.71</v>
      </c>
      <c r="J144" s="17" t="n">
        <f aca="false">I144/G144</f>
        <v>0.400000103510186</v>
      </c>
    </row>
    <row r="145" customFormat="false" ht="15" hidden="false" customHeight="true" outlineLevel="0" collapsed="false">
      <c r="A145" s="19" t="s">
        <v>47</v>
      </c>
      <c r="B145" s="19" t="s">
        <v>38</v>
      </c>
      <c r="C145" s="19" t="s">
        <v>30</v>
      </c>
      <c r="D145" s="19" t="s">
        <v>36</v>
      </c>
      <c r="E145" s="19" t="n">
        <v>177</v>
      </c>
      <c r="F145" s="25" t="n">
        <v>424.64</v>
      </c>
      <c r="G145" s="25" t="n">
        <v>75161.97</v>
      </c>
      <c r="H145" s="25" t="n">
        <v>30064.79</v>
      </c>
      <c r="I145" s="25" t="n">
        <v>45097.18</v>
      </c>
      <c r="J145" s="21" t="n">
        <f aca="false">I145/G145</f>
        <v>0.599999973390799</v>
      </c>
    </row>
    <row r="146" customFormat="false" ht="15" hidden="false" customHeight="true" outlineLevel="0" collapsed="false">
      <c r="A146" s="15" t="s">
        <v>48</v>
      </c>
      <c r="B146" s="15" t="s">
        <v>24</v>
      </c>
      <c r="C146" s="15" t="s">
        <v>25</v>
      </c>
      <c r="D146" s="15" t="s">
        <v>33</v>
      </c>
      <c r="E146" s="15" t="n">
        <v>160</v>
      </c>
      <c r="F146" s="24" t="n">
        <v>158.01</v>
      </c>
      <c r="G146" s="24" t="n">
        <v>25281.5</v>
      </c>
      <c r="H146" s="24" t="n">
        <v>13904.83</v>
      </c>
      <c r="I146" s="24" t="n">
        <v>11376.68</v>
      </c>
      <c r="J146" s="17" t="n">
        <f aca="false">I146/G146</f>
        <v>0.450000197773075</v>
      </c>
    </row>
    <row r="147" customFormat="false" ht="15" hidden="false" customHeight="true" outlineLevel="0" collapsed="false">
      <c r="A147" s="19" t="s">
        <v>48</v>
      </c>
      <c r="B147" s="19" t="s">
        <v>24</v>
      </c>
      <c r="C147" s="19" t="s">
        <v>27</v>
      </c>
      <c r="D147" s="19" t="s">
        <v>34</v>
      </c>
      <c r="E147" s="19" t="n">
        <v>93</v>
      </c>
      <c r="F147" s="25" t="n">
        <v>267.02</v>
      </c>
      <c r="G147" s="25" t="n">
        <v>24832.51</v>
      </c>
      <c r="H147" s="25" t="n">
        <v>11174.63</v>
      </c>
      <c r="I147" s="25" t="n">
        <v>13657.88</v>
      </c>
      <c r="J147" s="21" t="n">
        <f aca="false">I147/G147</f>
        <v>0.549999979865104</v>
      </c>
    </row>
    <row r="148" customFormat="false" ht="15" hidden="false" customHeight="true" outlineLevel="0" collapsed="false">
      <c r="A148" s="15" t="s">
        <v>48</v>
      </c>
      <c r="B148" s="15" t="s">
        <v>24</v>
      </c>
      <c r="C148" s="15" t="s">
        <v>29</v>
      </c>
      <c r="D148" s="15" t="s">
        <v>37</v>
      </c>
      <c r="E148" s="15" t="n">
        <v>139</v>
      </c>
      <c r="F148" s="24" t="n">
        <v>94.12</v>
      </c>
      <c r="G148" s="24" t="n">
        <v>13082.01</v>
      </c>
      <c r="H148" s="24" t="n">
        <v>7849.2</v>
      </c>
      <c r="I148" s="24" t="n">
        <v>5232.8</v>
      </c>
      <c r="J148" s="17" t="n">
        <f aca="false">I148/G148</f>
        <v>0.399999694236589</v>
      </c>
    </row>
    <row r="149" customFormat="false" ht="15" hidden="false" customHeight="true" outlineLevel="0" collapsed="false">
      <c r="A149" s="19" t="s">
        <v>48</v>
      </c>
      <c r="B149" s="19" t="s">
        <v>24</v>
      </c>
      <c r="C149" s="19" t="s">
        <v>30</v>
      </c>
      <c r="D149" s="19" t="s">
        <v>28</v>
      </c>
      <c r="E149" s="19" t="n">
        <v>150</v>
      </c>
      <c r="F149" s="25" t="n">
        <v>418.2</v>
      </c>
      <c r="G149" s="25" t="n">
        <v>62729.72</v>
      </c>
      <c r="H149" s="25" t="n">
        <v>25091.89</v>
      </c>
      <c r="I149" s="25" t="n">
        <v>37637.83</v>
      </c>
      <c r="J149" s="21" t="n">
        <f aca="false">I149/G149</f>
        <v>0.599999968117186</v>
      </c>
    </row>
    <row r="150" customFormat="false" ht="15" hidden="false" customHeight="true" outlineLevel="0" collapsed="false">
      <c r="A150" s="15" t="s">
        <v>48</v>
      </c>
      <c r="B150" s="15" t="s">
        <v>31</v>
      </c>
      <c r="C150" s="15" t="s">
        <v>25</v>
      </c>
      <c r="D150" s="15" t="s">
        <v>36</v>
      </c>
      <c r="E150" s="15" t="n">
        <v>188</v>
      </c>
      <c r="F150" s="24" t="n">
        <v>140.04</v>
      </c>
      <c r="G150" s="24" t="n">
        <v>26326.6</v>
      </c>
      <c r="H150" s="24" t="n">
        <v>14479.63</v>
      </c>
      <c r="I150" s="24" t="n">
        <v>11846.97</v>
      </c>
      <c r="J150" s="17" t="n">
        <f aca="false">I150/G150</f>
        <v>0.45</v>
      </c>
    </row>
    <row r="151" customFormat="false" ht="15" hidden="false" customHeight="true" outlineLevel="0" collapsed="false">
      <c r="A151" s="19" t="s">
        <v>48</v>
      </c>
      <c r="B151" s="19" t="s">
        <v>31</v>
      </c>
      <c r="C151" s="19" t="s">
        <v>27</v>
      </c>
      <c r="D151" s="19" t="s">
        <v>37</v>
      </c>
      <c r="E151" s="19" t="n">
        <v>43</v>
      </c>
      <c r="F151" s="25" t="n">
        <v>294.27</v>
      </c>
      <c r="G151" s="25" t="n">
        <v>12653.41</v>
      </c>
      <c r="H151" s="25" t="n">
        <v>5694.03</v>
      </c>
      <c r="I151" s="25" t="n">
        <v>6959.38</v>
      </c>
      <c r="J151" s="21" t="n">
        <f aca="false">I151/G151</f>
        <v>0.550000355635358</v>
      </c>
    </row>
    <row r="152" customFormat="false" ht="15" hidden="false" customHeight="true" outlineLevel="0" collapsed="false">
      <c r="A152" s="15" t="s">
        <v>48</v>
      </c>
      <c r="B152" s="15" t="s">
        <v>31</v>
      </c>
      <c r="C152" s="15" t="s">
        <v>29</v>
      </c>
      <c r="D152" s="15" t="s">
        <v>28</v>
      </c>
      <c r="E152" s="15" t="n">
        <v>192</v>
      </c>
      <c r="F152" s="24" t="n">
        <v>92.12</v>
      </c>
      <c r="G152" s="24" t="n">
        <v>17686.73</v>
      </c>
      <c r="H152" s="24" t="n">
        <v>10612.04</v>
      </c>
      <c r="I152" s="24" t="n">
        <v>7074.69</v>
      </c>
      <c r="J152" s="17" t="n">
        <f aca="false">I152/G152</f>
        <v>0.399999886920872</v>
      </c>
    </row>
    <row r="153" customFormat="false" ht="15" hidden="false" customHeight="true" outlineLevel="0" collapsed="false">
      <c r="A153" s="19" t="s">
        <v>48</v>
      </c>
      <c r="B153" s="19" t="s">
        <v>31</v>
      </c>
      <c r="C153" s="19" t="s">
        <v>30</v>
      </c>
      <c r="D153" s="19" t="s">
        <v>28</v>
      </c>
      <c r="E153" s="19" t="n">
        <v>57</v>
      </c>
      <c r="F153" s="25" t="n">
        <v>388.04</v>
      </c>
      <c r="G153" s="25" t="n">
        <v>22118.36</v>
      </c>
      <c r="H153" s="25" t="n">
        <v>8847.34</v>
      </c>
      <c r="I153" s="25" t="n">
        <v>13271.02</v>
      </c>
      <c r="J153" s="21" t="n">
        <f aca="false">I153/G153</f>
        <v>0.600000180845234</v>
      </c>
    </row>
    <row r="154" customFormat="false" ht="15" hidden="false" customHeight="true" outlineLevel="0" collapsed="false">
      <c r="A154" s="15" t="s">
        <v>48</v>
      </c>
      <c r="B154" s="15" t="s">
        <v>35</v>
      </c>
      <c r="C154" s="15" t="s">
        <v>25</v>
      </c>
      <c r="D154" s="15" t="s">
        <v>28</v>
      </c>
      <c r="E154" s="15" t="n">
        <v>141</v>
      </c>
      <c r="F154" s="24" t="n">
        <v>152.67</v>
      </c>
      <c r="G154" s="24" t="n">
        <v>21526.55</v>
      </c>
      <c r="H154" s="24" t="n">
        <v>11839.6</v>
      </c>
      <c r="I154" s="24" t="n">
        <v>9686.95</v>
      </c>
      <c r="J154" s="17" t="n">
        <f aca="false">I154/G154</f>
        <v>0.450000116135656</v>
      </c>
    </row>
    <row r="155" customFormat="false" ht="15" hidden="false" customHeight="true" outlineLevel="0" collapsed="false">
      <c r="A155" s="19" t="s">
        <v>48</v>
      </c>
      <c r="B155" s="19" t="s">
        <v>35</v>
      </c>
      <c r="C155" s="19" t="s">
        <v>27</v>
      </c>
      <c r="D155" s="19" t="s">
        <v>26</v>
      </c>
      <c r="E155" s="19" t="n">
        <v>136</v>
      </c>
      <c r="F155" s="25" t="n">
        <v>276.17</v>
      </c>
      <c r="G155" s="25" t="n">
        <v>37558.71</v>
      </c>
      <c r="H155" s="25" t="n">
        <v>16901.42</v>
      </c>
      <c r="I155" s="25" t="n">
        <v>20657.29</v>
      </c>
      <c r="J155" s="21" t="n">
        <f aca="false">I155/G155</f>
        <v>0.549999986687509</v>
      </c>
    </row>
    <row r="156" customFormat="false" ht="15" hidden="false" customHeight="true" outlineLevel="0" collapsed="false">
      <c r="A156" s="15" t="s">
        <v>48</v>
      </c>
      <c r="B156" s="15" t="s">
        <v>35</v>
      </c>
      <c r="C156" s="15" t="s">
        <v>29</v>
      </c>
      <c r="D156" s="15" t="s">
        <v>28</v>
      </c>
      <c r="E156" s="15" t="n">
        <v>198</v>
      </c>
      <c r="F156" s="24" t="n">
        <v>93.24</v>
      </c>
      <c r="G156" s="24" t="n">
        <v>18460.82</v>
      </c>
      <c r="H156" s="24" t="n">
        <v>11076.49</v>
      </c>
      <c r="I156" s="24" t="n">
        <v>7384.33</v>
      </c>
      <c r="J156" s="17" t="n">
        <f aca="false">I156/G156</f>
        <v>0.400000108337549</v>
      </c>
    </row>
    <row r="157" customFormat="false" ht="15" hidden="false" customHeight="true" outlineLevel="0" collapsed="false">
      <c r="A157" s="19" t="s">
        <v>48</v>
      </c>
      <c r="B157" s="19" t="s">
        <v>35</v>
      </c>
      <c r="C157" s="19" t="s">
        <v>30</v>
      </c>
      <c r="D157" s="19" t="s">
        <v>33</v>
      </c>
      <c r="E157" s="19" t="n">
        <v>82</v>
      </c>
      <c r="F157" s="25" t="n">
        <v>396.32</v>
      </c>
      <c r="G157" s="25" t="n">
        <v>32497.98</v>
      </c>
      <c r="H157" s="25" t="n">
        <v>12999.19</v>
      </c>
      <c r="I157" s="25" t="n">
        <v>19498.79</v>
      </c>
      <c r="J157" s="21" t="n">
        <f aca="false">I157/G157</f>
        <v>0.600000061542287</v>
      </c>
    </row>
    <row r="158" customFormat="false" ht="15" hidden="false" customHeight="true" outlineLevel="0" collapsed="false">
      <c r="A158" s="15" t="s">
        <v>48</v>
      </c>
      <c r="B158" s="15" t="s">
        <v>38</v>
      </c>
      <c r="C158" s="15" t="s">
        <v>25</v>
      </c>
      <c r="D158" s="15" t="s">
        <v>32</v>
      </c>
      <c r="E158" s="15" t="n">
        <v>47</v>
      </c>
      <c r="F158" s="24" t="n">
        <v>156.68</v>
      </c>
      <c r="G158" s="24" t="n">
        <v>7364.06</v>
      </c>
      <c r="H158" s="24" t="n">
        <v>4050.23</v>
      </c>
      <c r="I158" s="24" t="n">
        <v>3313.83</v>
      </c>
      <c r="J158" s="17" t="n">
        <f aca="false">I158/G158</f>
        <v>0.45000040738397</v>
      </c>
    </row>
    <row r="159" customFormat="false" ht="15" hidden="false" customHeight="true" outlineLevel="0" collapsed="false">
      <c r="A159" s="19" t="s">
        <v>48</v>
      </c>
      <c r="B159" s="19" t="s">
        <v>38</v>
      </c>
      <c r="C159" s="19" t="s">
        <v>27</v>
      </c>
      <c r="D159" s="19" t="s">
        <v>28</v>
      </c>
      <c r="E159" s="19" t="n">
        <v>65</v>
      </c>
      <c r="F159" s="25" t="n">
        <v>293.62</v>
      </c>
      <c r="G159" s="25" t="n">
        <v>19085.57</v>
      </c>
      <c r="H159" s="25" t="n">
        <v>8588.51</v>
      </c>
      <c r="I159" s="25" t="n">
        <v>10497.06</v>
      </c>
      <c r="J159" s="21" t="n">
        <f aca="false">I159/G159</f>
        <v>0.54999981661538</v>
      </c>
    </row>
    <row r="160" customFormat="false" ht="15" hidden="false" customHeight="true" outlineLevel="0" collapsed="false">
      <c r="A160" s="15" t="s">
        <v>48</v>
      </c>
      <c r="B160" s="15" t="s">
        <v>38</v>
      </c>
      <c r="C160" s="15" t="s">
        <v>29</v>
      </c>
      <c r="D160" s="15" t="s">
        <v>41</v>
      </c>
      <c r="E160" s="15" t="n">
        <v>32</v>
      </c>
      <c r="F160" s="24" t="n">
        <v>95.87</v>
      </c>
      <c r="G160" s="24" t="n">
        <v>3067.92</v>
      </c>
      <c r="H160" s="24" t="n">
        <v>1840.75</v>
      </c>
      <c r="I160" s="24" t="n">
        <v>1227.17</v>
      </c>
      <c r="J160" s="17" t="n">
        <f aca="false">I160/G160</f>
        <v>0.400000651907481</v>
      </c>
    </row>
    <row r="161" customFormat="false" ht="15" hidden="false" customHeight="true" outlineLevel="0" collapsed="false">
      <c r="A161" s="19" t="s">
        <v>48</v>
      </c>
      <c r="B161" s="19" t="s">
        <v>38</v>
      </c>
      <c r="C161" s="19" t="s">
        <v>30</v>
      </c>
      <c r="D161" s="19" t="s">
        <v>26</v>
      </c>
      <c r="E161" s="19" t="n">
        <v>136</v>
      </c>
      <c r="F161" s="25" t="n">
        <v>395.36</v>
      </c>
      <c r="G161" s="25" t="n">
        <v>53769.01</v>
      </c>
      <c r="H161" s="25" t="n">
        <v>21507.61</v>
      </c>
      <c r="I161" s="25" t="n">
        <v>32261.41</v>
      </c>
      <c r="J161" s="21" t="n">
        <f aca="false">I161/G161</f>
        <v>0.600000074392294</v>
      </c>
    </row>
    <row r="162" customFormat="false" ht="15" hidden="false" customHeight="true" outlineLevel="0" collapsed="false">
      <c r="A162" s="15" t="s">
        <v>49</v>
      </c>
      <c r="B162" s="15" t="s">
        <v>24</v>
      </c>
      <c r="C162" s="15" t="s">
        <v>25</v>
      </c>
      <c r="D162" s="15" t="s">
        <v>41</v>
      </c>
      <c r="E162" s="15" t="n">
        <v>190</v>
      </c>
      <c r="F162" s="24" t="n">
        <v>150.75</v>
      </c>
      <c r="G162" s="24" t="n">
        <v>28641.96</v>
      </c>
      <c r="H162" s="24" t="n">
        <v>15753.08</v>
      </c>
      <c r="I162" s="24" t="n">
        <v>12888.88</v>
      </c>
      <c r="J162" s="17" t="n">
        <f aca="false">I162/G162</f>
        <v>0.449999930172376</v>
      </c>
    </row>
    <row r="163" customFormat="false" ht="15" hidden="false" customHeight="true" outlineLevel="0" collapsed="false">
      <c r="A163" s="19" t="s">
        <v>49</v>
      </c>
      <c r="B163" s="19" t="s">
        <v>24</v>
      </c>
      <c r="C163" s="19" t="s">
        <v>27</v>
      </c>
      <c r="D163" s="19" t="s">
        <v>37</v>
      </c>
      <c r="E163" s="19" t="n">
        <v>133</v>
      </c>
      <c r="F163" s="25" t="n">
        <v>285.05</v>
      </c>
      <c r="G163" s="25" t="n">
        <v>37911.23</v>
      </c>
      <c r="H163" s="25" t="n">
        <v>17060.05</v>
      </c>
      <c r="I163" s="25" t="n">
        <v>20851.18</v>
      </c>
      <c r="J163" s="21" t="n">
        <f aca="false">I163/G163</f>
        <v>0.55000009232093</v>
      </c>
    </row>
    <row r="164" customFormat="false" ht="15" hidden="false" customHeight="true" outlineLevel="0" collapsed="false">
      <c r="A164" s="15" t="s">
        <v>49</v>
      </c>
      <c r="B164" s="15" t="s">
        <v>24</v>
      </c>
      <c r="C164" s="15" t="s">
        <v>29</v>
      </c>
      <c r="D164" s="15" t="s">
        <v>33</v>
      </c>
      <c r="E164" s="15" t="n">
        <v>160</v>
      </c>
      <c r="F164" s="24" t="n">
        <v>94.18</v>
      </c>
      <c r="G164" s="24" t="n">
        <v>15068.46</v>
      </c>
      <c r="H164" s="24" t="n">
        <v>9041.08</v>
      </c>
      <c r="I164" s="24" t="n">
        <v>6027.38</v>
      </c>
      <c r="J164" s="17" t="n">
        <f aca="false">I164/G164</f>
        <v>0.399999734544871</v>
      </c>
    </row>
    <row r="165" customFormat="false" ht="15" hidden="false" customHeight="true" outlineLevel="0" collapsed="false">
      <c r="A165" s="19" t="s">
        <v>49</v>
      </c>
      <c r="B165" s="19" t="s">
        <v>24</v>
      </c>
      <c r="C165" s="19" t="s">
        <v>30</v>
      </c>
      <c r="D165" s="19" t="s">
        <v>36</v>
      </c>
      <c r="E165" s="19" t="n">
        <v>141</v>
      </c>
      <c r="F165" s="25" t="n">
        <v>416.64</v>
      </c>
      <c r="G165" s="25" t="n">
        <v>58746.9</v>
      </c>
      <c r="H165" s="25" t="n">
        <v>23498.76</v>
      </c>
      <c r="I165" s="25" t="n">
        <v>35248.14</v>
      </c>
      <c r="J165" s="21" t="n">
        <f aca="false">I165/G165</f>
        <v>0.6</v>
      </c>
    </row>
    <row r="166" customFormat="false" ht="15" hidden="false" customHeight="true" outlineLevel="0" collapsed="false">
      <c r="A166" s="15" t="s">
        <v>49</v>
      </c>
      <c r="B166" s="15" t="s">
        <v>31</v>
      </c>
      <c r="C166" s="15" t="s">
        <v>25</v>
      </c>
      <c r="D166" s="15" t="s">
        <v>28</v>
      </c>
      <c r="E166" s="15" t="n">
        <v>183</v>
      </c>
      <c r="F166" s="24" t="n">
        <v>144.66</v>
      </c>
      <c r="G166" s="24" t="n">
        <v>26471.95</v>
      </c>
      <c r="H166" s="24" t="n">
        <v>14559.57</v>
      </c>
      <c r="I166" s="24" t="n">
        <v>11912.38</v>
      </c>
      <c r="J166" s="17" t="n">
        <f aca="false">I166/G166</f>
        <v>0.450000094439586</v>
      </c>
    </row>
    <row r="167" customFormat="false" ht="15" hidden="false" customHeight="true" outlineLevel="0" collapsed="false">
      <c r="A167" s="19" t="s">
        <v>49</v>
      </c>
      <c r="B167" s="19" t="s">
        <v>31</v>
      </c>
      <c r="C167" s="19" t="s">
        <v>27</v>
      </c>
      <c r="D167" s="19" t="s">
        <v>41</v>
      </c>
      <c r="E167" s="19" t="n">
        <v>180</v>
      </c>
      <c r="F167" s="25" t="n">
        <v>268.32</v>
      </c>
      <c r="G167" s="25" t="n">
        <v>48297.28</v>
      </c>
      <c r="H167" s="25" t="n">
        <v>21733.78</v>
      </c>
      <c r="I167" s="25" t="n">
        <v>26563.5</v>
      </c>
      <c r="J167" s="21" t="n">
        <f aca="false">I167/G167</f>
        <v>0.549999917179601</v>
      </c>
    </row>
    <row r="168" customFormat="false" ht="15" hidden="false" customHeight="true" outlineLevel="0" collapsed="false">
      <c r="A168" s="15" t="s">
        <v>49</v>
      </c>
      <c r="B168" s="15" t="s">
        <v>31</v>
      </c>
      <c r="C168" s="15" t="s">
        <v>29</v>
      </c>
      <c r="D168" s="15" t="s">
        <v>41</v>
      </c>
      <c r="E168" s="15" t="n">
        <v>39</v>
      </c>
      <c r="F168" s="24" t="n">
        <v>98.25</v>
      </c>
      <c r="G168" s="24" t="n">
        <v>3831.59</v>
      </c>
      <c r="H168" s="24" t="n">
        <v>2298.95</v>
      </c>
      <c r="I168" s="24" t="n">
        <v>1532.64</v>
      </c>
      <c r="J168" s="17" t="n">
        <f aca="false">I168/G168</f>
        <v>0.400001043953033</v>
      </c>
    </row>
    <row r="169" customFormat="false" ht="15" hidden="false" customHeight="true" outlineLevel="0" collapsed="false">
      <c r="A169" s="19" t="s">
        <v>49</v>
      </c>
      <c r="B169" s="19" t="s">
        <v>31</v>
      </c>
      <c r="C169" s="19" t="s">
        <v>30</v>
      </c>
      <c r="D169" s="19" t="s">
        <v>28</v>
      </c>
      <c r="E169" s="19" t="n">
        <v>89</v>
      </c>
      <c r="F169" s="25" t="n">
        <v>408.97</v>
      </c>
      <c r="G169" s="25" t="n">
        <v>36398.24</v>
      </c>
      <c r="H169" s="25" t="n">
        <v>14559.29</v>
      </c>
      <c r="I169" s="25" t="n">
        <v>21838.94</v>
      </c>
      <c r="J169" s="21" t="n">
        <f aca="false">I169/G169</f>
        <v>0.599999890104576</v>
      </c>
    </row>
    <row r="170" customFormat="false" ht="15" hidden="false" customHeight="true" outlineLevel="0" collapsed="false">
      <c r="A170" s="15" t="s">
        <v>49</v>
      </c>
      <c r="B170" s="15" t="s">
        <v>35</v>
      </c>
      <c r="C170" s="15" t="s">
        <v>25</v>
      </c>
      <c r="D170" s="15" t="s">
        <v>26</v>
      </c>
      <c r="E170" s="15" t="n">
        <v>55</v>
      </c>
      <c r="F170" s="24" t="n">
        <v>141.62</v>
      </c>
      <c r="G170" s="24" t="n">
        <v>7789.1</v>
      </c>
      <c r="H170" s="24" t="n">
        <v>4284</v>
      </c>
      <c r="I170" s="24" t="n">
        <v>3505.09</v>
      </c>
      <c r="J170" s="17" t="n">
        <f aca="false">I170/G170</f>
        <v>0.449999358077313</v>
      </c>
    </row>
    <row r="171" customFormat="false" ht="15" hidden="false" customHeight="true" outlineLevel="0" collapsed="false">
      <c r="A171" s="19" t="s">
        <v>49</v>
      </c>
      <c r="B171" s="19" t="s">
        <v>35</v>
      </c>
      <c r="C171" s="19" t="s">
        <v>27</v>
      </c>
      <c r="D171" s="19" t="s">
        <v>33</v>
      </c>
      <c r="E171" s="19" t="n">
        <v>197</v>
      </c>
      <c r="F171" s="25" t="n">
        <v>264.45</v>
      </c>
      <c r="G171" s="25" t="n">
        <v>52095.8</v>
      </c>
      <c r="H171" s="25" t="n">
        <v>23443.11</v>
      </c>
      <c r="I171" s="25" t="n">
        <v>28652.69</v>
      </c>
      <c r="J171" s="21" t="n">
        <f aca="false">I171/G171</f>
        <v>0.55</v>
      </c>
    </row>
    <row r="172" customFormat="false" ht="15" hidden="false" customHeight="true" outlineLevel="0" collapsed="false">
      <c r="A172" s="15" t="s">
        <v>49</v>
      </c>
      <c r="B172" s="15" t="s">
        <v>35</v>
      </c>
      <c r="C172" s="15" t="s">
        <v>29</v>
      </c>
      <c r="D172" s="15" t="s">
        <v>28</v>
      </c>
      <c r="E172" s="15" t="n">
        <v>36</v>
      </c>
      <c r="F172" s="24" t="n">
        <v>93.71</v>
      </c>
      <c r="G172" s="24" t="n">
        <v>3373.42</v>
      </c>
      <c r="H172" s="24" t="n">
        <v>2024.05</v>
      </c>
      <c r="I172" s="24" t="n">
        <v>1349.37</v>
      </c>
      <c r="J172" s="17" t="n">
        <f aca="false">I172/G172</f>
        <v>0.400000592870144</v>
      </c>
    </row>
    <row r="173" customFormat="false" ht="15" hidden="false" customHeight="true" outlineLevel="0" collapsed="false">
      <c r="A173" s="19" t="s">
        <v>49</v>
      </c>
      <c r="B173" s="19" t="s">
        <v>35</v>
      </c>
      <c r="C173" s="19" t="s">
        <v>30</v>
      </c>
      <c r="D173" s="19" t="s">
        <v>37</v>
      </c>
      <c r="E173" s="19" t="n">
        <v>158</v>
      </c>
      <c r="F173" s="25" t="n">
        <v>417.71</v>
      </c>
      <c r="G173" s="25" t="n">
        <v>65998.2</v>
      </c>
      <c r="H173" s="25" t="n">
        <v>26399.28</v>
      </c>
      <c r="I173" s="25" t="n">
        <v>39598.92</v>
      </c>
      <c r="J173" s="21" t="n">
        <f aca="false">I173/G173</f>
        <v>0.6</v>
      </c>
    </row>
    <row r="174" customFormat="false" ht="15" hidden="false" customHeight="true" outlineLevel="0" collapsed="false">
      <c r="A174" s="15" t="s">
        <v>49</v>
      </c>
      <c r="B174" s="15" t="s">
        <v>38</v>
      </c>
      <c r="C174" s="15" t="s">
        <v>25</v>
      </c>
      <c r="D174" s="15" t="s">
        <v>32</v>
      </c>
      <c r="E174" s="15" t="n">
        <v>72</v>
      </c>
      <c r="F174" s="24" t="n">
        <v>157.99</v>
      </c>
      <c r="G174" s="24" t="n">
        <v>11375.24</v>
      </c>
      <c r="H174" s="24" t="n">
        <v>6256.38</v>
      </c>
      <c r="I174" s="24" t="n">
        <v>5118.86</v>
      </c>
      <c r="J174" s="17" t="n">
        <f aca="false">I174/G174</f>
        <v>0.450000175820466</v>
      </c>
    </row>
    <row r="175" customFormat="false" ht="15" hidden="false" customHeight="true" outlineLevel="0" collapsed="false">
      <c r="A175" s="19" t="s">
        <v>49</v>
      </c>
      <c r="B175" s="19" t="s">
        <v>38</v>
      </c>
      <c r="C175" s="19" t="s">
        <v>27</v>
      </c>
      <c r="D175" s="19" t="s">
        <v>33</v>
      </c>
      <c r="E175" s="19" t="n">
        <v>169</v>
      </c>
      <c r="F175" s="25" t="n">
        <v>299.98</v>
      </c>
      <c r="G175" s="25" t="n">
        <v>50697.22</v>
      </c>
      <c r="H175" s="25" t="n">
        <v>22813.75</v>
      </c>
      <c r="I175" s="25" t="n">
        <v>27883.47</v>
      </c>
      <c r="J175" s="21" t="n">
        <f aca="false">I175/G175</f>
        <v>0.549999980275053</v>
      </c>
    </row>
    <row r="176" customFormat="false" ht="15" hidden="false" customHeight="true" outlineLevel="0" collapsed="false">
      <c r="A176" s="15" t="s">
        <v>49</v>
      </c>
      <c r="B176" s="15" t="s">
        <v>38</v>
      </c>
      <c r="C176" s="15" t="s">
        <v>29</v>
      </c>
      <c r="D176" s="15" t="s">
        <v>32</v>
      </c>
      <c r="E176" s="15" t="n">
        <v>167</v>
      </c>
      <c r="F176" s="24" t="n">
        <v>93.18</v>
      </c>
      <c r="G176" s="24" t="n">
        <v>15561.36</v>
      </c>
      <c r="H176" s="24" t="n">
        <v>9336.82</v>
      </c>
      <c r="I176" s="24" t="n">
        <v>6224.54</v>
      </c>
      <c r="J176" s="17" t="n">
        <f aca="false">I176/G176</f>
        <v>0.399999742953058</v>
      </c>
    </row>
    <row r="177" customFormat="false" ht="15" hidden="false" customHeight="true" outlineLevel="0" collapsed="false">
      <c r="A177" s="19" t="s">
        <v>49</v>
      </c>
      <c r="B177" s="19" t="s">
        <v>38</v>
      </c>
      <c r="C177" s="19" t="s">
        <v>30</v>
      </c>
      <c r="D177" s="19" t="s">
        <v>32</v>
      </c>
      <c r="E177" s="19" t="n">
        <v>110</v>
      </c>
      <c r="F177" s="25" t="n">
        <v>406.47</v>
      </c>
      <c r="G177" s="25" t="n">
        <v>44711.34</v>
      </c>
      <c r="H177" s="25" t="n">
        <v>17884.54</v>
      </c>
      <c r="I177" s="25" t="n">
        <v>26826.81</v>
      </c>
      <c r="J177" s="21" t="n">
        <f aca="false">I177/G177</f>
        <v>0.600000134194144</v>
      </c>
    </row>
    <row r="178" customFormat="false" ht="15" hidden="false" customHeight="true" outlineLevel="0" collapsed="false">
      <c r="A178" s="15" t="s">
        <v>50</v>
      </c>
      <c r="B178" s="15" t="s">
        <v>24</v>
      </c>
      <c r="C178" s="15" t="s">
        <v>25</v>
      </c>
      <c r="D178" s="15" t="s">
        <v>33</v>
      </c>
      <c r="E178" s="15" t="n">
        <v>127</v>
      </c>
      <c r="F178" s="24" t="n">
        <v>150.92</v>
      </c>
      <c r="G178" s="24" t="n">
        <v>19166.5</v>
      </c>
      <c r="H178" s="24" t="n">
        <v>10541.57</v>
      </c>
      <c r="I178" s="24" t="n">
        <v>8624.92</v>
      </c>
      <c r="J178" s="17" t="n">
        <f aca="false">I178/G178</f>
        <v>0.449999739128166</v>
      </c>
    </row>
    <row r="179" customFormat="false" ht="15" hidden="false" customHeight="true" outlineLevel="0" collapsed="false">
      <c r="A179" s="19" t="s">
        <v>50</v>
      </c>
      <c r="B179" s="19" t="s">
        <v>24</v>
      </c>
      <c r="C179" s="19" t="s">
        <v>27</v>
      </c>
      <c r="D179" s="19" t="s">
        <v>28</v>
      </c>
      <c r="E179" s="19" t="n">
        <v>144</v>
      </c>
      <c r="F179" s="25" t="n">
        <v>267.43</v>
      </c>
      <c r="G179" s="25" t="n">
        <v>38509.93</v>
      </c>
      <c r="H179" s="25" t="n">
        <v>17329.47</v>
      </c>
      <c r="I179" s="25" t="n">
        <v>21180.46</v>
      </c>
      <c r="J179" s="21" t="n">
        <f aca="false">I179/G179</f>
        <v>0.549999961049007</v>
      </c>
    </row>
    <row r="180" customFormat="false" ht="15" hidden="false" customHeight="true" outlineLevel="0" collapsed="false">
      <c r="A180" s="15" t="s">
        <v>50</v>
      </c>
      <c r="B180" s="15" t="s">
        <v>24</v>
      </c>
      <c r="C180" s="15" t="s">
        <v>29</v>
      </c>
      <c r="D180" s="15" t="s">
        <v>33</v>
      </c>
      <c r="E180" s="15" t="n">
        <v>144</v>
      </c>
      <c r="F180" s="24" t="n">
        <v>87.84</v>
      </c>
      <c r="G180" s="24" t="n">
        <v>12649.13</v>
      </c>
      <c r="H180" s="24" t="n">
        <v>7589.48</v>
      </c>
      <c r="I180" s="24" t="n">
        <v>5059.65</v>
      </c>
      <c r="J180" s="17" t="n">
        <f aca="false">I180/G180</f>
        <v>0.399999841886359</v>
      </c>
    </row>
    <row r="181" customFormat="false" ht="15" hidden="false" customHeight="true" outlineLevel="0" collapsed="false">
      <c r="A181" s="19" t="s">
        <v>50</v>
      </c>
      <c r="B181" s="19" t="s">
        <v>24</v>
      </c>
      <c r="C181" s="19" t="s">
        <v>30</v>
      </c>
      <c r="D181" s="19" t="s">
        <v>37</v>
      </c>
      <c r="E181" s="19" t="n">
        <v>191</v>
      </c>
      <c r="F181" s="25" t="n">
        <v>432.04</v>
      </c>
      <c r="G181" s="25" t="n">
        <v>82519.32</v>
      </c>
      <c r="H181" s="25" t="n">
        <v>33007.73</v>
      </c>
      <c r="I181" s="25" t="n">
        <v>49511.59</v>
      </c>
      <c r="J181" s="21" t="n">
        <f aca="false">I181/G181</f>
        <v>0.599999975763252</v>
      </c>
    </row>
    <row r="182" customFormat="false" ht="15" hidden="false" customHeight="true" outlineLevel="0" collapsed="false">
      <c r="A182" s="15" t="s">
        <v>50</v>
      </c>
      <c r="B182" s="15" t="s">
        <v>31</v>
      </c>
      <c r="C182" s="15" t="s">
        <v>25</v>
      </c>
      <c r="D182" s="15" t="s">
        <v>33</v>
      </c>
      <c r="E182" s="15" t="n">
        <v>62</v>
      </c>
      <c r="F182" s="24" t="n">
        <v>158.17</v>
      </c>
      <c r="G182" s="24" t="n">
        <v>9806.67</v>
      </c>
      <c r="H182" s="24" t="n">
        <v>5393.67</v>
      </c>
      <c r="I182" s="24" t="n">
        <v>4413</v>
      </c>
      <c r="J182" s="17" t="n">
        <f aca="false">I182/G182</f>
        <v>0.44999984704288</v>
      </c>
    </row>
    <row r="183" customFormat="false" ht="15" hidden="false" customHeight="true" outlineLevel="0" collapsed="false">
      <c r="A183" s="19" t="s">
        <v>50</v>
      </c>
      <c r="B183" s="19" t="s">
        <v>31</v>
      </c>
      <c r="C183" s="19" t="s">
        <v>27</v>
      </c>
      <c r="D183" s="19" t="s">
        <v>36</v>
      </c>
      <c r="E183" s="19" t="n">
        <v>179</v>
      </c>
      <c r="F183" s="25" t="n">
        <v>281.53</v>
      </c>
      <c r="G183" s="25" t="n">
        <v>50393.64</v>
      </c>
      <c r="H183" s="25" t="n">
        <v>22677.14</v>
      </c>
      <c r="I183" s="25" t="n">
        <v>27716.5</v>
      </c>
      <c r="J183" s="21" t="n">
        <f aca="false">I183/G183</f>
        <v>0.549999960312452</v>
      </c>
    </row>
    <row r="184" customFormat="false" ht="15" hidden="false" customHeight="true" outlineLevel="0" collapsed="false">
      <c r="A184" s="15" t="s">
        <v>50</v>
      </c>
      <c r="B184" s="15" t="s">
        <v>31</v>
      </c>
      <c r="C184" s="15" t="s">
        <v>29</v>
      </c>
      <c r="D184" s="15" t="s">
        <v>33</v>
      </c>
      <c r="E184" s="15" t="n">
        <v>171</v>
      </c>
      <c r="F184" s="24" t="n">
        <v>95.98</v>
      </c>
      <c r="G184" s="24" t="n">
        <v>16412.37</v>
      </c>
      <c r="H184" s="24" t="n">
        <v>9847.42</v>
      </c>
      <c r="I184" s="24" t="n">
        <v>6564.95</v>
      </c>
      <c r="J184" s="17" t="n">
        <f aca="false">I184/G184</f>
        <v>0.400000121859305</v>
      </c>
    </row>
    <row r="185" customFormat="false" ht="15" hidden="false" customHeight="true" outlineLevel="0" collapsed="false">
      <c r="A185" s="19" t="s">
        <v>50</v>
      </c>
      <c r="B185" s="19" t="s">
        <v>31</v>
      </c>
      <c r="C185" s="19" t="s">
        <v>30</v>
      </c>
      <c r="D185" s="19" t="s">
        <v>32</v>
      </c>
      <c r="E185" s="19" t="n">
        <v>41</v>
      </c>
      <c r="F185" s="25" t="n">
        <v>429.59</v>
      </c>
      <c r="G185" s="25" t="n">
        <v>17613.3</v>
      </c>
      <c r="H185" s="25" t="n">
        <v>7045.32</v>
      </c>
      <c r="I185" s="25" t="n">
        <v>10567.98</v>
      </c>
      <c r="J185" s="21" t="n">
        <f aca="false">I185/G185</f>
        <v>0.6</v>
      </c>
    </row>
    <row r="186" customFormat="false" ht="15" hidden="false" customHeight="true" outlineLevel="0" collapsed="false">
      <c r="A186" s="15" t="s">
        <v>50</v>
      </c>
      <c r="B186" s="15" t="s">
        <v>35</v>
      </c>
      <c r="C186" s="15" t="s">
        <v>25</v>
      </c>
      <c r="D186" s="15" t="s">
        <v>36</v>
      </c>
      <c r="E186" s="15" t="n">
        <v>138</v>
      </c>
      <c r="F186" s="24" t="n">
        <v>142.36</v>
      </c>
      <c r="G186" s="24" t="n">
        <v>19645.89</v>
      </c>
      <c r="H186" s="24" t="n">
        <v>10805.24</v>
      </c>
      <c r="I186" s="24" t="n">
        <v>8840.65</v>
      </c>
      <c r="J186" s="17" t="n">
        <f aca="false">I186/G186</f>
        <v>0.449999974549384</v>
      </c>
    </row>
    <row r="187" customFormat="false" ht="15" hidden="false" customHeight="true" outlineLevel="0" collapsed="false">
      <c r="A187" s="19" t="s">
        <v>50</v>
      </c>
      <c r="B187" s="19" t="s">
        <v>35</v>
      </c>
      <c r="C187" s="19" t="s">
        <v>27</v>
      </c>
      <c r="D187" s="19" t="s">
        <v>34</v>
      </c>
      <c r="E187" s="19" t="n">
        <v>117</v>
      </c>
      <c r="F187" s="25" t="n">
        <v>272.27</v>
      </c>
      <c r="G187" s="25" t="n">
        <v>31855.05</v>
      </c>
      <c r="H187" s="25" t="n">
        <v>14334.77</v>
      </c>
      <c r="I187" s="25" t="n">
        <v>17520.28</v>
      </c>
      <c r="J187" s="21" t="n">
        <f aca="false">I187/G187</f>
        <v>0.550000078480492</v>
      </c>
    </row>
    <row r="188" customFormat="false" ht="15" hidden="false" customHeight="true" outlineLevel="0" collapsed="false">
      <c r="A188" s="15" t="s">
        <v>50</v>
      </c>
      <c r="B188" s="15" t="s">
        <v>35</v>
      </c>
      <c r="C188" s="15" t="s">
        <v>29</v>
      </c>
      <c r="D188" s="15" t="s">
        <v>41</v>
      </c>
      <c r="E188" s="15" t="n">
        <v>103</v>
      </c>
      <c r="F188" s="24" t="n">
        <v>92.53</v>
      </c>
      <c r="G188" s="24" t="n">
        <v>9530.59</v>
      </c>
      <c r="H188" s="24" t="n">
        <v>5718.35</v>
      </c>
      <c r="I188" s="24" t="n">
        <v>3812.24</v>
      </c>
      <c r="J188" s="17" t="n">
        <f aca="false">I188/G188</f>
        <v>0.400000419701194</v>
      </c>
    </row>
    <row r="189" customFormat="false" ht="15" hidden="false" customHeight="true" outlineLevel="0" collapsed="false">
      <c r="A189" s="19" t="s">
        <v>50</v>
      </c>
      <c r="B189" s="19" t="s">
        <v>35</v>
      </c>
      <c r="C189" s="19" t="s">
        <v>30</v>
      </c>
      <c r="D189" s="19" t="s">
        <v>33</v>
      </c>
      <c r="E189" s="19" t="n">
        <v>91</v>
      </c>
      <c r="F189" s="25" t="n">
        <v>436.94</v>
      </c>
      <c r="G189" s="25" t="n">
        <v>39761.09</v>
      </c>
      <c r="H189" s="25" t="n">
        <v>15904.44</v>
      </c>
      <c r="I189" s="25" t="n">
        <v>23856.65</v>
      </c>
      <c r="J189" s="21" t="n">
        <f aca="false">I189/G189</f>
        <v>0.599999899399136</v>
      </c>
    </row>
    <row r="190" customFormat="false" ht="15" hidden="false" customHeight="true" outlineLevel="0" collapsed="false">
      <c r="A190" s="15" t="s">
        <v>50</v>
      </c>
      <c r="B190" s="15" t="s">
        <v>38</v>
      </c>
      <c r="C190" s="15" t="s">
        <v>25</v>
      </c>
      <c r="D190" s="15" t="s">
        <v>33</v>
      </c>
      <c r="E190" s="15" t="n">
        <v>84</v>
      </c>
      <c r="F190" s="24" t="n">
        <v>158.04</v>
      </c>
      <c r="G190" s="24" t="n">
        <v>13275.18</v>
      </c>
      <c r="H190" s="24" t="n">
        <v>7301.35</v>
      </c>
      <c r="I190" s="24" t="n">
        <v>5973.83</v>
      </c>
      <c r="J190" s="17" t="n">
        <f aca="false">I190/G190</f>
        <v>0.449999924671455</v>
      </c>
    </row>
    <row r="191" customFormat="false" ht="15" hidden="false" customHeight="true" outlineLevel="0" collapsed="false">
      <c r="A191" s="19" t="s">
        <v>50</v>
      </c>
      <c r="B191" s="19" t="s">
        <v>38</v>
      </c>
      <c r="C191" s="19" t="s">
        <v>27</v>
      </c>
      <c r="D191" s="19" t="s">
        <v>41</v>
      </c>
      <c r="E191" s="19" t="n">
        <v>24</v>
      </c>
      <c r="F191" s="25" t="n">
        <v>291.16</v>
      </c>
      <c r="G191" s="25" t="n">
        <v>6987.75</v>
      </c>
      <c r="H191" s="25" t="n">
        <v>3144.49</v>
      </c>
      <c r="I191" s="25" t="n">
        <v>3843.26</v>
      </c>
      <c r="J191" s="21" t="n">
        <f aca="false">I191/G191</f>
        <v>0.549999642231047</v>
      </c>
    </row>
    <row r="192" customFormat="false" ht="15" hidden="false" customHeight="true" outlineLevel="0" collapsed="false">
      <c r="A192" s="15" t="s">
        <v>50</v>
      </c>
      <c r="B192" s="15" t="s">
        <v>38</v>
      </c>
      <c r="C192" s="15" t="s">
        <v>29</v>
      </c>
      <c r="D192" s="15" t="s">
        <v>32</v>
      </c>
      <c r="E192" s="15" t="n">
        <v>109</v>
      </c>
      <c r="F192" s="24" t="n">
        <v>90.81</v>
      </c>
      <c r="G192" s="24" t="n">
        <v>9898.09</v>
      </c>
      <c r="H192" s="24" t="n">
        <v>5938.85</v>
      </c>
      <c r="I192" s="24" t="n">
        <v>3959.24</v>
      </c>
      <c r="J192" s="17" t="n">
        <f aca="false">I192/G192</f>
        <v>0.40000040411837</v>
      </c>
    </row>
    <row r="193" customFormat="false" ht="15" hidden="false" customHeight="true" outlineLevel="0" collapsed="false">
      <c r="A193" s="19" t="s">
        <v>50</v>
      </c>
      <c r="B193" s="19" t="s">
        <v>38</v>
      </c>
      <c r="C193" s="19" t="s">
        <v>30</v>
      </c>
      <c r="D193" s="19" t="s">
        <v>26</v>
      </c>
      <c r="E193" s="19" t="n">
        <v>186</v>
      </c>
      <c r="F193" s="25" t="n">
        <v>389.11</v>
      </c>
      <c r="G193" s="25" t="n">
        <v>72373.59</v>
      </c>
      <c r="H193" s="25" t="n">
        <v>28949.44</v>
      </c>
      <c r="I193" s="25" t="n">
        <v>43424.16</v>
      </c>
      <c r="J193" s="21" t="n">
        <f aca="false">I193/G193</f>
        <v>0.60000008290317</v>
      </c>
    </row>
  </sheetData>
  <autoFilter ref="A1:J193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1" width="14"/>
    <col collapsed="false" customWidth="true" hidden="false" outlineLevel="0" max="6" min="3" style="1" width="16"/>
    <col collapsed="false" customWidth="true" hidden="false" outlineLevel="0" max="8" min="7" style="1" width="18"/>
  </cols>
  <sheetData>
    <row r="1" customFormat="false" ht="36" hidden="false" customHeight="true" outlineLevel="0" collapsed="false">
      <c r="A1" s="26" t="s">
        <v>51</v>
      </c>
      <c r="B1" s="26"/>
      <c r="C1" s="26"/>
      <c r="D1" s="26"/>
      <c r="E1" s="26"/>
      <c r="F1" s="26"/>
      <c r="G1" s="26"/>
      <c r="H1" s="26"/>
    </row>
    <row r="3" customFormat="false" ht="15" hidden="false" customHeight="true" outlineLevel="0" collapsed="false">
      <c r="A3" s="27" t="s">
        <v>8</v>
      </c>
      <c r="B3" s="27" t="s">
        <v>52</v>
      </c>
      <c r="C3" s="27" t="s">
        <v>9</v>
      </c>
      <c r="D3" s="27" t="s">
        <v>21</v>
      </c>
      <c r="E3" s="27" t="s">
        <v>3</v>
      </c>
      <c r="F3" s="27" t="s">
        <v>53</v>
      </c>
      <c r="G3" s="27" t="s">
        <v>54</v>
      </c>
      <c r="H3" s="27" t="s">
        <v>55</v>
      </c>
    </row>
    <row r="4" customFormat="false" ht="15" hidden="false" customHeight="true" outlineLevel="0" collapsed="false">
      <c r="A4" s="15" t="s">
        <v>23</v>
      </c>
      <c r="B4" s="15" t="n">
        <f aca="false">SUMIF('Raw Data'!A:A,A4,'Raw Data'!E:E)</f>
        <v>1678</v>
      </c>
      <c r="C4" s="16" t="n">
        <f aca="false">SUMIF('Raw Data'!A:A,A4,'Raw Data'!G:G)</f>
        <v>397898.17</v>
      </c>
      <c r="D4" s="16" t="n">
        <f aca="false">SUMIF('Raw Data'!A:A,A4,'Raw Data'!H:H)</f>
        <v>180846.98</v>
      </c>
      <c r="E4" s="16" t="n">
        <f aca="false">C4-D4</f>
        <v>217051.19</v>
      </c>
      <c r="F4" s="17" t="n">
        <f aca="false">E4/C4</f>
        <v>0.545494315794415</v>
      </c>
      <c r="G4" s="18" t="n">
        <v>0</v>
      </c>
      <c r="H4" s="28" t="s">
        <v>56</v>
      </c>
    </row>
    <row r="5" customFormat="false" ht="15" hidden="false" customHeight="true" outlineLevel="0" collapsed="false">
      <c r="A5" s="19" t="s">
        <v>39</v>
      </c>
      <c r="B5" s="19" t="n">
        <f aca="false">SUMIF('Raw Data'!A:A,A5,'Raw Data'!E:E)</f>
        <v>1901</v>
      </c>
      <c r="C5" s="20" t="n">
        <f aca="false">SUMIF('Raw Data'!A:A,A5,'Raw Data'!G:G)</f>
        <v>488750.62</v>
      </c>
      <c r="D5" s="20" t="n">
        <f aca="false">SUMIF('Raw Data'!A:A,A5,'Raw Data'!H:H)</f>
        <v>219656.1</v>
      </c>
      <c r="E5" s="20" t="n">
        <f aca="false">C5-D5</f>
        <v>269094.52</v>
      </c>
      <c r="F5" s="21" t="n">
        <f aca="false">E5/C5</f>
        <v>0.550576324588601</v>
      </c>
      <c r="G5" s="22" t="n">
        <f aca="false">C5-C4</f>
        <v>90852.45</v>
      </c>
      <c r="H5" s="29" t="n">
        <f aca="false">IF(C4=0,"N/A",(C5-C4)/C4)</f>
        <v>0.228330906874993</v>
      </c>
    </row>
    <row r="6" customFormat="false" ht="15" hidden="false" customHeight="true" outlineLevel="0" collapsed="false">
      <c r="A6" s="15" t="s">
        <v>40</v>
      </c>
      <c r="B6" s="15" t="n">
        <f aca="false">SUMIF('Raw Data'!A:A,A6,'Raw Data'!E:E)</f>
        <v>2143</v>
      </c>
      <c r="C6" s="16" t="n">
        <f aca="false">SUMIF('Raw Data'!A:A,A6,'Raw Data'!G:G)</f>
        <v>526653.57</v>
      </c>
      <c r="D6" s="16" t="n">
        <f aca="false">SUMIF('Raw Data'!A:A,A6,'Raw Data'!H:H)</f>
        <v>238513.88</v>
      </c>
      <c r="E6" s="16" t="n">
        <f aca="false">C6-D6</f>
        <v>288139.69</v>
      </c>
      <c r="F6" s="17" t="n">
        <f aca="false">E6/C6</f>
        <v>0.547114282354528</v>
      </c>
      <c r="G6" s="18" t="n">
        <f aca="false">C6-C5</f>
        <v>37902.9500000001</v>
      </c>
      <c r="H6" s="28" t="n">
        <f aca="false">IF(C5=0,"N/A",(C6-C5)/C5)</f>
        <v>0.0775506944625463</v>
      </c>
    </row>
    <row r="7" customFormat="false" ht="15" hidden="false" customHeight="true" outlineLevel="0" collapsed="false">
      <c r="A7" s="19" t="s">
        <v>42</v>
      </c>
      <c r="B7" s="19" t="n">
        <f aca="false">SUMIF('Raw Data'!A:A,A7,'Raw Data'!E:E)</f>
        <v>1700</v>
      </c>
      <c r="C7" s="20" t="n">
        <f aca="false">SUMIF('Raw Data'!A:A,A7,'Raw Data'!G:G)</f>
        <v>429498.44</v>
      </c>
      <c r="D7" s="20" t="n">
        <f aca="false">SUMIF('Raw Data'!A:A,A7,'Raw Data'!H:H)</f>
        <v>191743.97</v>
      </c>
      <c r="E7" s="20" t="n">
        <f aca="false">C7-D7</f>
        <v>237754.47</v>
      </c>
      <c r="F7" s="21" t="n">
        <f aca="false">E7/C7</f>
        <v>0.553563058343122</v>
      </c>
      <c r="G7" s="22" t="n">
        <f aca="false">C7-C6</f>
        <v>-97155.1300000001</v>
      </c>
      <c r="H7" s="29" t="n">
        <f aca="false">IF(C6=0,"N/A",(C7-C6)/C6)</f>
        <v>-0.184476353212606</v>
      </c>
    </row>
    <row r="8" customFormat="false" ht="15" hidden="false" customHeight="true" outlineLevel="0" collapsed="false">
      <c r="A8" s="15" t="s">
        <v>43</v>
      </c>
      <c r="B8" s="15" t="n">
        <f aca="false">SUMIF('Raw Data'!A:A,A8,'Raw Data'!E:E)</f>
        <v>1067</v>
      </c>
      <c r="C8" s="16" t="n">
        <f aca="false">SUMIF('Raw Data'!A:A,A8,'Raw Data'!G:G)</f>
        <v>254190.43</v>
      </c>
      <c r="D8" s="16" t="n">
        <f aca="false">SUMIF('Raw Data'!A:A,A8,'Raw Data'!H:H)</f>
        <v>116632.2</v>
      </c>
      <c r="E8" s="16" t="n">
        <f aca="false">C8-D8</f>
        <v>137558.23</v>
      </c>
      <c r="F8" s="17" t="n">
        <f aca="false">E8/C8</f>
        <v>0.541162112200684</v>
      </c>
      <c r="G8" s="18" t="n">
        <f aca="false">C8-C7</f>
        <v>-175308.01</v>
      </c>
      <c r="H8" s="28" t="n">
        <f aca="false">IF(C7=0,"N/A",(C8-C7)/C7)</f>
        <v>-0.408169142593393</v>
      </c>
    </row>
    <row r="9" customFormat="false" ht="15" hidden="false" customHeight="true" outlineLevel="0" collapsed="false">
      <c r="A9" s="19" t="s">
        <v>44</v>
      </c>
      <c r="B9" s="19" t="n">
        <f aca="false">SUMIF('Raw Data'!A:A,A9,'Raw Data'!E:E)</f>
        <v>1491</v>
      </c>
      <c r="C9" s="20" t="n">
        <f aca="false">SUMIF('Raw Data'!A:A,A9,'Raw Data'!G:G)</f>
        <v>386005.6</v>
      </c>
      <c r="D9" s="20" t="n">
        <f aca="false">SUMIF('Raw Data'!A:A,A9,'Raw Data'!H:H)</f>
        <v>173737.1</v>
      </c>
      <c r="E9" s="20" t="n">
        <f aca="false">C9-D9</f>
        <v>212268.5</v>
      </c>
      <c r="F9" s="21" t="n">
        <f aca="false">E9/C9</f>
        <v>0.549910415807439</v>
      </c>
      <c r="G9" s="22" t="n">
        <f aca="false">C9-C8</f>
        <v>131815.17</v>
      </c>
      <c r="H9" s="29" t="n">
        <f aca="false">IF(C8=0,"N/A",(C9-C8)/C8)</f>
        <v>0.518568578683312</v>
      </c>
    </row>
    <row r="10" customFormat="false" ht="15" hidden="false" customHeight="true" outlineLevel="0" collapsed="false">
      <c r="A10" s="15" t="s">
        <v>45</v>
      </c>
      <c r="B10" s="15" t="n">
        <f aca="false">SUMIF('Raw Data'!A:A,A10,'Raw Data'!E:E)</f>
        <v>2161</v>
      </c>
      <c r="C10" s="16" t="n">
        <f aca="false">SUMIF('Raw Data'!A:A,A10,'Raw Data'!G:G)</f>
        <v>524342.86</v>
      </c>
      <c r="D10" s="16" t="n">
        <f aca="false">SUMIF('Raw Data'!A:A,A10,'Raw Data'!H:H)</f>
        <v>238859.73</v>
      </c>
      <c r="E10" s="16" t="n">
        <f aca="false">C10-D10</f>
        <v>285483.13</v>
      </c>
      <c r="F10" s="17" t="n">
        <f aca="false">E10/C10</f>
        <v>0.544458887072478</v>
      </c>
      <c r="G10" s="18" t="n">
        <f aca="false">C10-C9</f>
        <v>138337.26</v>
      </c>
      <c r="H10" s="28" t="n">
        <f aca="false">IF(C9=0,"N/A",(C10-C9)/C9)</f>
        <v>0.358381484620949</v>
      </c>
    </row>
    <row r="11" customFormat="false" ht="15" hidden="false" customHeight="true" outlineLevel="0" collapsed="false">
      <c r="A11" s="19" t="s">
        <v>46</v>
      </c>
      <c r="B11" s="19" t="n">
        <f aca="false">SUMIF('Raw Data'!A:A,A11,'Raw Data'!E:E)</f>
        <v>1827</v>
      </c>
      <c r="C11" s="20" t="n">
        <f aca="false">SUMIF('Raw Data'!A:A,A11,'Raw Data'!G:G)</f>
        <v>410150.72</v>
      </c>
      <c r="D11" s="20" t="n">
        <f aca="false">SUMIF('Raw Data'!A:A,A11,'Raw Data'!H:H)</f>
        <v>190591.71</v>
      </c>
      <c r="E11" s="20" t="n">
        <f aca="false">C11-D11</f>
        <v>219559.01</v>
      </c>
      <c r="F11" s="21" t="n">
        <f aca="false">E11/C11</f>
        <v>0.535312994208568</v>
      </c>
      <c r="G11" s="22" t="n">
        <f aca="false">C11-C10</f>
        <v>-114192.14</v>
      </c>
      <c r="H11" s="29" t="n">
        <f aca="false">IF(C10=0,"N/A",(C11-C10)/C10)</f>
        <v>-0.217781434079221</v>
      </c>
    </row>
    <row r="12" customFormat="false" ht="15" hidden="false" customHeight="true" outlineLevel="0" collapsed="false">
      <c r="A12" s="15" t="s">
        <v>47</v>
      </c>
      <c r="B12" s="15" t="n">
        <f aca="false">SUMIF('Raw Data'!A:A,A12,'Raw Data'!E:E)</f>
        <v>1795</v>
      </c>
      <c r="C12" s="16" t="n">
        <f aca="false">SUMIF('Raw Data'!A:A,A12,'Raw Data'!G:G)</f>
        <v>398315.26</v>
      </c>
      <c r="D12" s="16" t="n">
        <f aca="false">SUMIF('Raw Data'!A:A,A12,'Raw Data'!H:H)</f>
        <v>185958.92</v>
      </c>
      <c r="E12" s="16" t="n">
        <f aca="false">C12-D12</f>
        <v>212356.34</v>
      </c>
      <c r="F12" s="17" t="n">
        <f aca="false">E12/C12</f>
        <v>0.533136340294871</v>
      </c>
      <c r="G12" s="18" t="n">
        <f aca="false">C12-C11</f>
        <v>-11835.46</v>
      </c>
      <c r="H12" s="28" t="n">
        <f aca="false">IF(C11=0,"N/A",(C12-C11)/C11)</f>
        <v>-0.028856367727454</v>
      </c>
    </row>
    <row r="13" customFormat="false" ht="15" hidden="false" customHeight="true" outlineLevel="0" collapsed="false">
      <c r="A13" s="19" t="s">
        <v>48</v>
      </c>
      <c r="B13" s="19" t="n">
        <f aca="false">SUMIF('Raw Data'!A:A,A13,'Raw Data'!E:E)</f>
        <v>1859</v>
      </c>
      <c r="C13" s="20" t="n">
        <f aca="false">SUMIF('Raw Data'!A:A,A13,'Raw Data'!G:G)</f>
        <v>398041.46</v>
      </c>
      <c r="D13" s="20" t="n">
        <f aca="false">SUMIF('Raw Data'!A:A,A13,'Raw Data'!H:H)</f>
        <v>186457.39</v>
      </c>
      <c r="E13" s="20" t="n">
        <f aca="false">C13-D13</f>
        <v>211584.07</v>
      </c>
      <c r="F13" s="21" t="n">
        <f aca="false">E13/C13</f>
        <v>0.531562892970999</v>
      </c>
      <c r="G13" s="22" t="n">
        <f aca="false">C13-C12</f>
        <v>-273.799999999988</v>
      </c>
      <c r="H13" s="29" t="n">
        <f aca="false">IF(C12=0,"N/A",(C13-C12)/C12)</f>
        <v>-0.00068739520549624</v>
      </c>
    </row>
    <row r="14" customFormat="false" ht="15" hidden="false" customHeight="true" outlineLevel="0" collapsed="false">
      <c r="A14" s="15" t="s">
        <v>49</v>
      </c>
      <c r="B14" s="15" t="n">
        <f aca="false">SUMIF('Raw Data'!A:A,A14,'Raw Data'!E:E)</f>
        <v>2079</v>
      </c>
      <c r="C14" s="16" t="n">
        <f aca="false">SUMIF('Raw Data'!A:A,A14,'Raw Data'!G:G)</f>
        <v>506969.29</v>
      </c>
      <c r="D14" s="16" t="n">
        <f aca="false">SUMIF('Raw Data'!A:A,A14,'Raw Data'!H:H)</f>
        <v>230946.49</v>
      </c>
      <c r="E14" s="16" t="n">
        <f aca="false">C14-D14</f>
        <v>276022.8</v>
      </c>
      <c r="F14" s="17" t="n">
        <f aca="false">E14/C14</f>
        <v>0.544456647462808</v>
      </c>
      <c r="G14" s="18" t="n">
        <f aca="false">C14-C13</f>
        <v>108927.83</v>
      </c>
      <c r="H14" s="28" t="n">
        <f aca="false">IF(C13=0,"N/A",(C14-C13)/C13)</f>
        <v>0.273659507730677</v>
      </c>
    </row>
    <row r="15" customFormat="false" ht="15" hidden="false" customHeight="true" outlineLevel="0" collapsed="false">
      <c r="A15" s="19" t="s">
        <v>50</v>
      </c>
      <c r="B15" s="19" t="n">
        <f aca="false">SUMIF('Raw Data'!A:A,A15,'Raw Data'!E:E)</f>
        <v>1911</v>
      </c>
      <c r="C15" s="20" t="n">
        <f aca="false">SUMIF('Raw Data'!A:A,A15,'Raw Data'!G:G)</f>
        <v>450398.09</v>
      </c>
      <c r="D15" s="20" t="n">
        <f aca="false">SUMIF('Raw Data'!A:A,A15,'Raw Data'!H:H)</f>
        <v>205528.73</v>
      </c>
      <c r="E15" s="20" t="n">
        <f aca="false">C15-D15</f>
        <v>244869.36</v>
      </c>
      <c r="F15" s="21" t="n">
        <f aca="false">E15/C15</f>
        <v>0.543673175878699</v>
      </c>
      <c r="G15" s="22" t="n">
        <f aca="false">C15-C14</f>
        <v>-56571.2</v>
      </c>
      <c r="H15" s="29" t="n">
        <f aca="false">IF(C14=0,"N/A",(C15-C14)/C14)</f>
        <v>-0.111587035183137</v>
      </c>
    </row>
    <row r="16" customFormat="false" ht="15" hidden="false" customHeight="true" outlineLevel="0" collapsed="false">
      <c r="A16" s="30" t="s">
        <v>57</v>
      </c>
      <c r="B16" s="31" t="n">
        <f aca="false">SUM(B4:B15)</f>
        <v>21612</v>
      </c>
      <c r="C16" s="31" t="n">
        <f aca="false">SUM(C4:C15)</f>
        <v>5171214.51</v>
      </c>
      <c r="D16" s="31" t="n">
        <f aca="false">SUM(D4:D15)</f>
        <v>2359473.2</v>
      </c>
      <c r="E16" s="31" t="n">
        <f aca="false">SUM(E4:E15)</f>
        <v>2811741.31</v>
      </c>
      <c r="F16" s="32" t="n">
        <f aca="false">E16/C16</f>
        <v>0.543729389790871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1" width="14"/>
    <col collapsed="false" customWidth="true" hidden="false" outlineLevel="0" max="4" min="3" style="1" width="16"/>
    <col collapsed="false" customWidth="true" hidden="false" outlineLevel="0" max="5" min="5" style="1" width="14"/>
    <col collapsed="false" customWidth="true" hidden="false" outlineLevel="0" max="6" min="6" style="1" width="16"/>
    <col collapsed="false" customWidth="true" hidden="false" outlineLevel="0" max="7" min="7" style="1" width="14"/>
  </cols>
  <sheetData>
    <row r="1" customFormat="false" ht="36" hidden="false" customHeight="true" outlineLevel="0" collapsed="false">
      <c r="A1" s="26" t="s">
        <v>58</v>
      </c>
      <c r="B1" s="26"/>
      <c r="C1" s="26"/>
      <c r="D1" s="26"/>
      <c r="E1" s="26"/>
      <c r="F1" s="26"/>
      <c r="G1" s="26"/>
    </row>
    <row r="3" customFormat="false" ht="26.25" hidden="false" customHeight="true" outlineLevel="0" collapsed="false">
      <c r="A3" s="27" t="s">
        <v>16</v>
      </c>
      <c r="B3" s="27" t="s">
        <v>52</v>
      </c>
      <c r="C3" s="27" t="s">
        <v>1</v>
      </c>
      <c r="D3" s="27" t="s">
        <v>59</v>
      </c>
      <c r="E3" s="27" t="s">
        <v>53</v>
      </c>
      <c r="F3" s="27" t="s">
        <v>60</v>
      </c>
      <c r="G3" s="27" t="s">
        <v>61</v>
      </c>
    </row>
    <row r="4" customFormat="false" ht="15" hidden="false" customHeight="true" outlineLevel="0" collapsed="false">
      <c r="A4" s="15" t="s">
        <v>24</v>
      </c>
      <c r="B4" s="15" t="n">
        <f aca="false">SUMIF('Raw Data'!B:B,A4,'Raw Data'!E:E)</f>
        <v>5382</v>
      </c>
      <c r="C4" s="16" t="n">
        <f aca="false">SUMIF('Raw Data'!B:B,A4,'Raw Data'!G:G)</f>
        <v>1281343.35</v>
      </c>
      <c r="D4" s="16" t="n">
        <f aca="false">SUMIF('Raw Data'!B:B,A4,'Raw Data'!I:I)</f>
        <v>696086.54</v>
      </c>
      <c r="E4" s="17" t="n">
        <f aca="false">D4/C4</f>
        <v>0.543247475393695</v>
      </c>
      <c r="F4" s="17" t="n">
        <f aca="false">C4/SUM($C$4:$C$7)</f>
        <v>0.247783832506302</v>
      </c>
      <c r="G4" s="33" t="s">
        <v>30</v>
      </c>
    </row>
    <row r="5" customFormat="false" ht="15" hidden="false" customHeight="true" outlineLevel="0" collapsed="false">
      <c r="A5" s="19" t="s">
        <v>31</v>
      </c>
      <c r="B5" s="19" t="n">
        <f aca="false">SUMIF('Raw Data'!B:B,A5,'Raw Data'!E:E)</f>
        <v>5773</v>
      </c>
      <c r="C5" s="20" t="n">
        <f aca="false">SUMIF('Raw Data'!B:B,A5,'Raw Data'!G:G)</f>
        <v>1354970.69</v>
      </c>
      <c r="D5" s="20" t="n">
        <f aca="false">SUMIF('Raw Data'!B:B,A5,'Raw Data'!I:I)</f>
        <v>732393.14</v>
      </c>
      <c r="E5" s="21" t="n">
        <f aca="false">D5/C5</f>
        <v>0.540523234491515</v>
      </c>
      <c r="F5" s="21" t="n">
        <f aca="false">C5/SUM($C$4:$C$7)</f>
        <v>0.262021752797101</v>
      </c>
      <c r="G5" s="34" t="s">
        <v>30</v>
      </c>
    </row>
    <row r="6" customFormat="false" ht="15" hidden="false" customHeight="true" outlineLevel="0" collapsed="false">
      <c r="A6" s="15" t="s">
        <v>35</v>
      </c>
      <c r="B6" s="15" t="n">
        <f aca="false">SUMIF('Raw Data'!B:B,A6,'Raw Data'!E:E)</f>
        <v>5288</v>
      </c>
      <c r="C6" s="16" t="n">
        <f aca="false">SUMIF('Raw Data'!B:B,A6,'Raw Data'!G:G)</f>
        <v>1265663.21</v>
      </c>
      <c r="D6" s="16" t="n">
        <f aca="false">SUMIF('Raw Data'!B:B,A6,'Raw Data'!I:I)</f>
        <v>688937.78</v>
      </c>
      <c r="E6" s="17" t="n">
        <f aca="false">D6/C6</f>
        <v>0.544329466604311</v>
      </c>
      <c r="F6" s="17" t="n">
        <f aca="false">C6/SUM($C$4:$C$7)</f>
        <v>0.244751635723578</v>
      </c>
      <c r="G6" s="33" t="s">
        <v>30</v>
      </c>
    </row>
    <row r="7" customFormat="false" ht="15" hidden="false" customHeight="true" outlineLevel="0" collapsed="false">
      <c r="A7" s="19" t="s">
        <v>38</v>
      </c>
      <c r="B7" s="19" t="n">
        <f aca="false">SUMIF('Raw Data'!B:B,A7,'Raw Data'!E:E)</f>
        <v>5169</v>
      </c>
      <c r="C7" s="20" t="n">
        <f aca="false">SUMIF('Raw Data'!B:B,A7,'Raw Data'!G:G)</f>
        <v>1269237.26</v>
      </c>
      <c r="D7" s="20" t="n">
        <f aca="false">SUMIF('Raw Data'!B:B,A7,'Raw Data'!I:I)</f>
        <v>694323.81</v>
      </c>
      <c r="E7" s="21" t="n">
        <f aca="false">D7/C7</f>
        <v>0.547040204287731</v>
      </c>
      <c r="F7" s="21" t="n">
        <f aca="false">C7/SUM($C$4:$C$7)</f>
        <v>0.245442778973019</v>
      </c>
      <c r="G7" s="34" t="s">
        <v>30</v>
      </c>
    </row>
    <row r="8" customFormat="false" ht="15" hidden="false" customHeight="true" outlineLevel="0" collapsed="false">
      <c r="A8" s="30" t="s">
        <v>57</v>
      </c>
      <c r="B8" s="35" t="n">
        <f aca="false">SUM(B4:B7)</f>
        <v>21612</v>
      </c>
      <c r="C8" s="31" t="n">
        <f aca="false">SUM(C4:C7)</f>
        <v>5171214.51</v>
      </c>
      <c r="D8" s="31" t="n">
        <f aca="false">SUM(D4:D7)</f>
        <v>2811741.27</v>
      </c>
      <c r="E8" s="32" t="n">
        <f aca="false">D8/C8</f>
        <v>0.543729382055745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6"/>
    <col collapsed="false" customWidth="true" hidden="false" outlineLevel="0" max="2" min="2" style="1" width="14"/>
    <col collapsed="false" customWidth="true" hidden="false" outlineLevel="0" max="5" min="3" style="1" width="16"/>
    <col collapsed="false" customWidth="true" hidden="false" outlineLevel="0" max="7" min="6" style="1" width="14"/>
  </cols>
  <sheetData>
    <row r="1" customFormat="false" ht="36" hidden="false" customHeight="true" outlineLevel="0" collapsed="false">
      <c r="A1" s="26" t="s">
        <v>62</v>
      </c>
      <c r="B1" s="26"/>
      <c r="C1" s="26"/>
      <c r="D1" s="26"/>
      <c r="E1" s="26"/>
      <c r="F1" s="26"/>
      <c r="G1" s="26"/>
    </row>
    <row r="3" customFormat="false" ht="26.25" hidden="false" customHeight="true" outlineLevel="0" collapsed="false">
      <c r="A3" s="27" t="s">
        <v>17</v>
      </c>
      <c r="B3" s="27" t="s">
        <v>52</v>
      </c>
      <c r="C3" s="27" t="s">
        <v>1</v>
      </c>
      <c r="D3" s="27" t="s">
        <v>63</v>
      </c>
      <c r="E3" s="27" t="s">
        <v>59</v>
      </c>
      <c r="F3" s="27" t="s">
        <v>53</v>
      </c>
      <c r="G3" s="27" t="s">
        <v>64</v>
      </c>
    </row>
    <row r="4" customFormat="false" ht="15" hidden="false" customHeight="true" outlineLevel="0" collapsed="false">
      <c r="A4" s="15" t="s">
        <v>25</v>
      </c>
      <c r="B4" s="15" t="n">
        <f aca="false">SUMIF('Raw Data'!C:C,A4,'Raw Data'!E:E)</f>
        <v>4927</v>
      </c>
      <c r="C4" s="16" t="n">
        <f aca="false">SUMIF('Raw Data'!C:C,A4,'Raw Data'!G:G)</f>
        <v>735283.39</v>
      </c>
      <c r="D4" s="24" t="n">
        <f aca="false">IFERROR(C4/B4,0)</f>
        <v>149.235516541506</v>
      </c>
      <c r="E4" s="16" t="n">
        <f aca="false">SUMIF('Raw Data'!C:C,A4,'Raw Data'!I:I)</f>
        <v>330877.52</v>
      </c>
      <c r="F4" s="17" t="n">
        <f aca="false">IFERROR(E4/C4,0)</f>
        <v>0.449999992519891</v>
      </c>
      <c r="G4" s="17" t="n">
        <f aca="false">IFERROR(C4/SUM($C$4:$C$7),0)</f>
        <v>0.142187756585638</v>
      </c>
    </row>
    <row r="5" customFormat="false" ht="15" hidden="false" customHeight="true" outlineLevel="0" collapsed="false">
      <c r="A5" s="19" t="s">
        <v>27</v>
      </c>
      <c r="B5" s="19" t="n">
        <f aca="false">SUMIF('Raw Data'!C:C,A5,'Raw Data'!E:E)</f>
        <v>5497</v>
      </c>
      <c r="C5" s="20" t="n">
        <f aca="false">SUMIF('Raw Data'!C:C,A5,'Raw Data'!G:G)</f>
        <v>1529169.38</v>
      </c>
      <c r="D5" s="25" t="n">
        <f aca="false">IFERROR(C5/B5,0)</f>
        <v>278.18253229034</v>
      </c>
      <c r="E5" s="20" t="n">
        <f aca="false">SUMIF('Raw Data'!C:C,A5,'Raw Data'!I:I)</f>
        <v>841043.15</v>
      </c>
      <c r="F5" s="21" t="n">
        <f aca="false">IFERROR(E5/C5,0)</f>
        <v>0.549999994114452</v>
      </c>
      <c r="G5" s="21" t="n">
        <f aca="false">IFERROR(C5/SUM($C$4:$C$7),0)</f>
        <v>0.295707976732143</v>
      </c>
    </row>
    <row r="6" customFormat="false" ht="15" hidden="false" customHeight="true" outlineLevel="0" collapsed="false">
      <c r="A6" s="15" t="s">
        <v>29</v>
      </c>
      <c r="B6" s="15" t="n">
        <f aca="false">SUMIF('Raw Data'!C:C,A6,'Raw Data'!E:E)</f>
        <v>5482</v>
      </c>
      <c r="C6" s="16" t="n">
        <f aca="false">SUMIF('Raw Data'!C:C,A6,'Raw Data'!G:G)</f>
        <v>521182.19</v>
      </c>
      <c r="D6" s="24" t="n">
        <f aca="false">IFERROR(C6/B6,0)</f>
        <v>95.0715414082452</v>
      </c>
      <c r="E6" s="16" t="n">
        <f aca="false">SUMIF('Raw Data'!C:C,A6,'Raw Data'!I:I)</f>
        <v>208472.9</v>
      </c>
      <c r="F6" s="17" t="n">
        <f aca="false">IFERROR(E6/C6,0)</f>
        <v>0.400000046049156</v>
      </c>
      <c r="G6" s="17" t="n">
        <f aca="false">IFERROR(C6/SUM($C$4:$C$7),0)</f>
        <v>0.10078525827775</v>
      </c>
    </row>
    <row r="7" customFormat="false" ht="15" hidden="false" customHeight="true" outlineLevel="0" collapsed="false">
      <c r="A7" s="19" t="s">
        <v>30</v>
      </c>
      <c r="B7" s="19" t="n">
        <f aca="false">SUMIF('Raw Data'!C:C,A7,'Raw Data'!E:E)</f>
        <v>5706</v>
      </c>
      <c r="C7" s="20" t="n">
        <f aca="false">SUMIF('Raw Data'!C:C,A7,'Raw Data'!G:G)</f>
        <v>2385579.55</v>
      </c>
      <c r="D7" s="25" t="n">
        <f aca="false">IFERROR(C7/B7,0)</f>
        <v>418.082641079565</v>
      </c>
      <c r="E7" s="20" t="n">
        <f aca="false">SUMIF('Raw Data'!C:C,A7,'Raw Data'!I:I)</f>
        <v>1431347.7</v>
      </c>
      <c r="F7" s="21" t="n">
        <f aca="false">IFERROR(E7/C7,0)</f>
        <v>0.59999998742444</v>
      </c>
      <c r="G7" s="21" t="n">
        <f aca="false">IFERROR(C7/SUM($C$4:$C$7),0)</f>
        <v>0.461319008404469</v>
      </c>
    </row>
    <row r="8" customFormat="false" ht="15" hidden="false" customHeight="true" outlineLevel="0" collapsed="false">
      <c r="A8" s="30" t="s">
        <v>57</v>
      </c>
      <c r="B8" s="35" t="n">
        <f aca="false">SUM(B4:B7)</f>
        <v>21612</v>
      </c>
      <c r="C8" s="31" t="n">
        <f aca="false">SUM(C4:C7)</f>
        <v>5171214.51</v>
      </c>
      <c r="E8" s="31" t="n">
        <f aca="false">SUM(E4:E7)</f>
        <v>2811741.27</v>
      </c>
      <c r="F8" s="32" t="n">
        <f aca="false">E8/C8</f>
        <v>0.543729382055745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1" width="14"/>
    <col collapsed="false" customWidth="true" hidden="false" outlineLevel="0" max="4" min="3" style="1" width="16"/>
    <col collapsed="false" customWidth="true" hidden="false" outlineLevel="0" max="5" min="5" style="1" width="14"/>
    <col collapsed="false" customWidth="true" hidden="false" outlineLevel="0" max="6" min="6" style="1" width="8"/>
  </cols>
  <sheetData>
    <row r="1" customFormat="false" ht="36" hidden="false" customHeight="true" outlineLevel="0" collapsed="false">
      <c r="A1" s="26" t="s">
        <v>65</v>
      </c>
      <c r="B1" s="26"/>
      <c r="C1" s="26"/>
      <c r="D1" s="26"/>
      <c r="E1" s="26"/>
      <c r="F1" s="26"/>
    </row>
    <row r="3" customFormat="false" ht="15" hidden="false" customHeight="true" outlineLevel="0" collapsed="false">
      <c r="A3" s="27" t="s">
        <v>18</v>
      </c>
      <c r="B3" s="27" t="s">
        <v>52</v>
      </c>
      <c r="C3" s="27" t="s">
        <v>1</v>
      </c>
      <c r="D3" s="27" t="s">
        <v>59</v>
      </c>
      <c r="E3" s="27" t="s">
        <v>53</v>
      </c>
      <c r="F3" s="27" t="s">
        <v>66</v>
      </c>
    </row>
    <row r="4" customFormat="false" ht="15" hidden="false" customHeight="true" outlineLevel="0" collapsed="false">
      <c r="A4" s="15" t="s">
        <v>32</v>
      </c>
      <c r="B4" s="15" t="n">
        <f aca="false">SUMIF('Raw Data'!D:D,A4,'Raw Data'!E:E)</f>
        <v>2043</v>
      </c>
      <c r="C4" s="16" t="n">
        <f aca="false">SUMIF('Raw Data'!D:D,A4,'Raw Data'!G:G)</f>
        <v>463993.89</v>
      </c>
      <c r="D4" s="16" t="n">
        <f aca="false">SUMIF('Raw Data'!D:D,A4,'Raw Data'!I:I)</f>
        <v>250322.11</v>
      </c>
      <c r="E4" s="17" t="n">
        <f aca="false">IFERROR(D4/C4,0)</f>
        <v>0.539494410152685</v>
      </c>
      <c r="F4" s="36" t="n">
        <f aca="false">RANK(C4,$C$4:$C$11,0)</f>
        <v>7</v>
      </c>
    </row>
    <row r="5" customFormat="false" ht="15" hidden="false" customHeight="true" outlineLevel="0" collapsed="false">
      <c r="A5" s="19" t="s">
        <v>26</v>
      </c>
      <c r="B5" s="19" t="n">
        <f aca="false">SUMIF('Raw Data'!D:D,A5,'Raw Data'!E:E)</f>
        <v>3608</v>
      </c>
      <c r="C5" s="20" t="n">
        <f aca="false">SUMIF('Raw Data'!D:D,A5,'Raw Data'!G:G)</f>
        <v>928697.69</v>
      </c>
      <c r="D5" s="20" t="n">
        <f aca="false">SUMIF('Raw Data'!D:D,A5,'Raw Data'!I:I)</f>
        <v>514143.68</v>
      </c>
      <c r="E5" s="21" t="n">
        <f aca="false">IFERROR(D5/C5,0)</f>
        <v>0.553617916288776</v>
      </c>
      <c r="F5" s="37" t="n">
        <f aca="false">RANK(C5,$C$4:$C$11,0)</f>
        <v>1</v>
      </c>
    </row>
    <row r="6" customFormat="false" ht="15" hidden="false" customHeight="true" outlineLevel="0" collapsed="false">
      <c r="A6" s="15" t="s">
        <v>36</v>
      </c>
      <c r="B6" s="15" t="n">
        <f aca="false">SUMIF('Raw Data'!D:D,A6,'Raw Data'!E:E)</f>
        <v>2962</v>
      </c>
      <c r="C6" s="16" t="n">
        <f aca="false">SUMIF('Raw Data'!D:D,A6,'Raw Data'!G:G)</f>
        <v>845382.68</v>
      </c>
      <c r="D6" s="16" t="n">
        <f aca="false">SUMIF('Raw Data'!D:D,A6,'Raw Data'!I:I)</f>
        <v>472847.57</v>
      </c>
      <c r="E6" s="17" t="n">
        <f aca="false">IFERROR(D6/C6,0)</f>
        <v>0.559329616263253</v>
      </c>
      <c r="F6" s="36" t="n">
        <f aca="false">RANK(C6,$C$4:$C$11,0)</f>
        <v>2</v>
      </c>
    </row>
    <row r="7" customFormat="false" ht="15" hidden="false" customHeight="true" outlineLevel="0" collapsed="false">
      <c r="A7" s="19" t="s">
        <v>28</v>
      </c>
      <c r="B7" s="19" t="n">
        <f aca="false">SUMIF('Raw Data'!D:D,A7,'Raw Data'!E:E)</f>
        <v>3468</v>
      </c>
      <c r="C7" s="20" t="n">
        <f aca="false">SUMIF('Raw Data'!D:D,A7,'Raw Data'!G:G)</f>
        <v>749494.8</v>
      </c>
      <c r="D7" s="20" t="n">
        <f aca="false">SUMIF('Raw Data'!D:D,A7,'Raw Data'!I:I)</f>
        <v>399561.98</v>
      </c>
      <c r="E7" s="21" t="n">
        <f aca="false">IFERROR(D7/C7,0)</f>
        <v>0.533108408490626</v>
      </c>
      <c r="F7" s="37" t="n">
        <f aca="false">RANK(C7,$C$4:$C$11,0)</f>
        <v>3</v>
      </c>
    </row>
    <row r="8" customFormat="false" ht="15" hidden="false" customHeight="true" outlineLevel="0" collapsed="false">
      <c r="A8" s="15" t="s">
        <v>34</v>
      </c>
      <c r="B8" s="15" t="n">
        <f aca="false">SUMIF('Raw Data'!D:D,A8,'Raw Data'!E:E)</f>
        <v>2667</v>
      </c>
      <c r="C8" s="16" t="n">
        <f aca="false">SUMIF('Raw Data'!D:D,A8,'Raw Data'!G:G)</f>
        <v>715379.01</v>
      </c>
      <c r="D8" s="16" t="n">
        <f aca="false">SUMIF('Raw Data'!D:D,A8,'Raw Data'!I:I)</f>
        <v>399999.89</v>
      </c>
      <c r="E8" s="17" t="n">
        <f aca="false">IFERROR(D8/C8,0)</f>
        <v>0.559144012346686</v>
      </c>
      <c r="F8" s="36" t="n">
        <f aca="false">RANK(C8,$C$4:$C$11,0)</f>
        <v>4</v>
      </c>
    </row>
    <row r="9" customFormat="false" ht="15" hidden="false" customHeight="true" outlineLevel="0" collapsed="false">
      <c r="A9" s="19" t="s">
        <v>37</v>
      </c>
      <c r="B9" s="19" t="n">
        <f aca="false">SUMIF('Raw Data'!D:D,A9,'Raw Data'!E:E)</f>
        <v>2014</v>
      </c>
      <c r="C9" s="20" t="n">
        <f aca="false">SUMIF('Raw Data'!D:D,A9,'Raw Data'!G:G)</f>
        <v>518335.03</v>
      </c>
      <c r="D9" s="20" t="n">
        <f aca="false">SUMIF('Raw Data'!D:D,A9,'Raw Data'!I:I)</f>
        <v>287321.03</v>
      </c>
      <c r="E9" s="21" t="n">
        <f aca="false">IFERROR(D9/C9,0)</f>
        <v>0.554315285231639</v>
      </c>
      <c r="F9" s="37" t="n">
        <f aca="false">RANK(C9,$C$4:$C$11,0)</f>
        <v>6</v>
      </c>
    </row>
    <row r="10" customFormat="false" ht="15" hidden="false" customHeight="true" outlineLevel="0" collapsed="false">
      <c r="A10" s="15" t="s">
        <v>33</v>
      </c>
      <c r="B10" s="15" t="n">
        <f aca="false">SUMIF('Raw Data'!D:D,A10,'Raw Data'!E:E)</f>
        <v>3229</v>
      </c>
      <c r="C10" s="16" t="n">
        <f aca="false">SUMIF('Raw Data'!D:D,A10,'Raw Data'!G:G)</f>
        <v>611969.42</v>
      </c>
      <c r="D10" s="16" t="n">
        <f aca="false">SUMIF('Raw Data'!D:D,A10,'Raw Data'!I:I)</f>
        <v>309863.34</v>
      </c>
      <c r="E10" s="17" t="n">
        <f aca="false">IFERROR(D10/C10,0)</f>
        <v>0.506337947409202</v>
      </c>
      <c r="F10" s="36" t="n">
        <f aca="false">RANK(C10,$C$4:$C$11,0)</f>
        <v>5</v>
      </c>
    </row>
    <row r="11" customFormat="false" ht="15" hidden="false" customHeight="true" outlineLevel="0" collapsed="false">
      <c r="A11" s="19" t="s">
        <v>41</v>
      </c>
      <c r="B11" s="19" t="n">
        <f aca="false">SUMIF('Raw Data'!D:D,A11,'Raw Data'!E:E)</f>
        <v>1621</v>
      </c>
      <c r="C11" s="20" t="n">
        <f aca="false">SUMIF('Raw Data'!D:D,A11,'Raw Data'!G:G)</f>
        <v>337961.99</v>
      </c>
      <c r="D11" s="20" t="n">
        <f aca="false">SUMIF('Raw Data'!D:D,A11,'Raw Data'!I:I)</f>
        <v>177681.67</v>
      </c>
      <c r="E11" s="21" t="n">
        <f aca="false">IFERROR(D11/C11,0)</f>
        <v>0.525744537129752</v>
      </c>
      <c r="F11" s="37" t="n">
        <f aca="false">RANK(C11,$C$4:$C$11,0)</f>
        <v>8</v>
      </c>
    </row>
    <row r="13" customFormat="false" ht="15" hidden="false" customHeight="true" outlineLevel="0" collapsed="false">
      <c r="A13" s="38" t="s">
        <v>67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2026-06-11T11:30:06Z</dcterms:created>
  <dc:creator>openpyxl</dc:creator>
  <dc:description/>
  <dc:language>en-US</dc:language>
  <cp:lastModifiedBy/>
  <dcterms:modified xsi:type="dcterms:W3CDTF">2026-06-11T11:30:51Z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